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/>
  <bookViews>
    <workbookView xWindow="120" yWindow="150" windowWidth="19440" windowHeight="11760" tabRatio="903" firstSheet="1" activeTab="1"/>
  </bookViews>
  <sheets>
    <sheet name="_TM_Tabelle1" sheetId="2" state="veryHidden" r:id="rId1"/>
    <sheet name="Working Capital Development" sheetId="1" r:id="rId2"/>
    <sheet name="ppt_Pg.4--&gt;" sheetId="4" state="hidden" r:id="rId3"/>
    <sheet name="Quarterly CCC_Table" sheetId="5" r:id="rId4"/>
    <sheet name="WC monthly development_graph" sheetId="6" r:id="rId5"/>
    <sheet name="WC_Analysis_Qtly" sheetId="7" r:id="rId6"/>
    <sheet name="Tabelle3" sheetId="45" state="hidden" r:id="rId7"/>
    <sheet name="WC_Analysis_mthly_table" sheetId="8" r:id="rId8"/>
    <sheet name="_TM_ppt_S.5" sheetId="11" state="veryHidden" r:id="rId9"/>
    <sheet name="Terms of NWC" sheetId="24" r:id="rId10"/>
    <sheet name="NWC  seasonality" sheetId="22" r:id="rId11"/>
    <sheet name="Group seasonality" sheetId="23" r:id="rId12"/>
    <sheet name="DSO" sheetId="38" r:id="rId13"/>
    <sheet name="Tabelle1" sheetId="43" state="hidden" r:id="rId14"/>
    <sheet name="Tabelle2" sheetId="44" state="hidden" r:id="rId15"/>
    <sheet name="DIH" sheetId="41" r:id="rId16"/>
    <sheet name="DPO" sheetId="42" r:id="rId17"/>
    <sheet name="Inventories" sheetId="32" r:id="rId18"/>
    <sheet name="Trade payables" sheetId="36" r:id="rId19"/>
    <sheet name="CCC" sheetId="37" r:id="rId20"/>
    <sheet name="Stock reduction" sheetId="12" r:id="rId21"/>
    <sheet name="Inventory before reduction" sheetId="17" r:id="rId22"/>
    <sheet name="NWC quarterly development" sheetId="10" r:id="rId23"/>
    <sheet name="_TM_ppt_S.7" sheetId="16" state="very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DCF1" hidden="1">{#N/A,#N/A,FALSE,"DCF Summary";#N/A,#N/A,FALSE,"Casema";#N/A,#N/A,FALSE,"Casema NoTel";#N/A,#N/A,FALSE,"UK";#N/A,#N/A,FALSE,"RCF";#N/A,#N/A,FALSE,"Intercable CZ";#N/A,#N/A,FALSE,"Interkabel P"}</definedName>
    <definedName name="a" hidden="1">#N/A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ilityToPayCalc">[0]!AbilityToPayCalc</definedName>
    <definedName name="AmortY" localSheetId="15">#REF!</definedName>
    <definedName name="AmortY" localSheetId="16">#REF!</definedName>
    <definedName name="AmortY" localSheetId="11">#REF!</definedName>
    <definedName name="AmortY" localSheetId="21">#REF!</definedName>
    <definedName name="AmortY" localSheetId="10">#REF!</definedName>
    <definedName name="AmortY" localSheetId="22">#REF!</definedName>
    <definedName name="AmortY" localSheetId="20">#REF!</definedName>
    <definedName name="AmortY" localSheetId="5">#REF!</definedName>
    <definedName name="AmortY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S2DocOpenMode" hidden="1">"AS2DocumentEdit"</definedName>
    <definedName name="AS2ReportLS" hidden="1">1</definedName>
    <definedName name="AS2SyncStepLS" hidden="1">0</definedName>
    <definedName name="AS2TickmarkLS" localSheetId="15" hidden="1">#REF!</definedName>
    <definedName name="AS2TickmarkLS" localSheetId="16" hidden="1">#REF!</definedName>
    <definedName name="AS2TickmarkLS" localSheetId="11" hidden="1">#REF!</definedName>
    <definedName name="AS2TickmarkLS" localSheetId="21" hidden="1">#REF!</definedName>
    <definedName name="AS2TickmarkLS" localSheetId="10" hidden="1">#REF!</definedName>
    <definedName name="AS2TickmarkLS" localSheetId="22" hidden="1">#REF!</definedName>
    <definedName name="AS2TickmarkLS" localSheetId="20" hidden="1">#REF!</definedName>
    <definedName name="AS2TickmarkLS" localSheetId="5" hidden="1">#REF!</definedName>
    <definedName name="AS2TickmarkLS" hidden="1">#REF!</definedName>
    <definedName name="AS2VersionLS" hidden="1">300</definedName>
    <definedName name="asd" hidden="1">{#N/A,#N/A,FALSE,"DCF Summary";#N/A,#N/A,FALSE,"Casema";#N/A,#N/A,FALSE,"Casema NoTel";#N/A,#N/A,FALSE,"UK";#N/A,#N/A,FALSE,"RCF";#N/A,#N/A,FALSE,"Intercable CZ";#N/A,#N/A,FALSE,"Interkabel P"}</definedName>
    <definedName name="asdf" hidden="1">{#N/A,#N/A,TRUE,"Cover sheet";#N/A,#N/A,TRUE,"INPUTS";#N/A,#N/A,TRUE,"OUTPUTS";#N/A,#N/A,TRUE,"VALUATION"}</definedName>
    <definedName name="b" hidden="1">#N/A</definedName>
    <definedName name="Base_Year">2002</definedName>
    <definedName name="BaseYear" localSheetId="15">[1]Ctrls!#REF!</definedName>
    <definedName name="BaseYear" localSheetId="16">[1]Ctrls!#REF!</definedName>
    <definedName name="BaseYear" localSheetId="11">[1]Ctrls!#REF!</definedName>
    <definedName name="BaseYear" localSheetId="21">[1]Ctrls!#REF!</definedName>
    <definedName name="BaseYear" localSheetId="10">[1]Ctrls!#REF!</definedName>
    <definedName name="BaseYear" localSheetId="22">[1]Ctrls!#REF!</definedName>
    <definedName name="BaseYear" localSheetId="20">[1]Ctrls!#REF!</definedName>
    <definedName name="BaseYear" localSheetId="5">[1]Ctrls!#REF!</definedName>
    <definedName name="BaseYear">[1]Ctrls!#REF!</definedName>
    <definedName name="beta">[2]Control!$C$6</definedName>
    <definedName name="BG_Del" hidden="1">15</definedName>
    <definedName name="BG_Ins" hidden="1">4</definedName>
    <definedName name="BG_Mod" hidden="1">6</definedName>
    <definedName name="BLPH1" localSheetId="15" hidden="1">'[3]Share price data'!#REF!</definedName>
    <definedName name="BLPH1" localSheetId="16" hidden="1">'[3]Share price data'!#REF!</definedName>
    <definedName name="BLPH1" localSheetId="11" hidden="1">'[3]Share price data'!#REF!</definedName>
    <definedName name="BLPH1" localSheetId="21" hidden="1">'[3]Share price data'!#REF!</definedName>
    <definedName name="BLPH1" localSheetId="10" hidden="1">'[3]Share price data'!#REF!</definedName>
    <definedName name="BLPH1" localSheetId="22" hidden="1">'[3]Share price data'!#REF!</definedName>
    <definedName name="BLPH1" localSheetId="20" hidden="1">'[3]Share price data'!#REF!</definedName>
    <definedName name="BLPH1" localSheetId="5" hidden="1">'[3]Share price data'!#REF!</definedName>
    <definedName name="BLPH1" hidden="1">'[3]Share price data'!#REF!</definedName>
    <definedName name="BLPH2" localSheetId="15" hidden="1">'[3]Share price data'!#REF!</definedName>
    <definedName name="BLPH2" localSheetId="16" hidden="1">'[3]Share price data'!#REF!</definedName>
    <definedName name="BLPH2" localSheetId="11" hidden="1">'[3]Share price data'!#REF!</definedName>
    <definedName name="BLPH2" localSheetId="21" hidden="1">'[3]Share price data'!#REF!</definedName>
    <definedName name="BLPH2" localSheetId="10" hidden="1">'[3]Share price data'!#REF!</definedName>
    <definedName name="BLPH2" localSheetId="22" hidden="1">'[3]Share price data'!#REF!</definedName>
    <definedName name="BLPH2" localSheetId="20" hidden="1">'[3]Share price data'!#REF!</definedName>
    <definedName name="BLPH2" localSheetId="5" hidden="1">'[3]Share price data'!#REF!</definedName>
    <definedName name="BLPH2" hidden="1">'[3]Share price data'!#REF!</definedName>
    <definedName name="BLPH3" localSheetId="15" hidden="1">'[3]Share price data'!#REF!</definedName>
    <definedName name="BLPH3" localSheetId="16" hidden="1">'[3]Share price data'!#REF!</definedName>
    <definedName name="BLPH3" localSheetId="11" hidden="1">'[3]Share price data'!#REF!</definedName>
    <definedName name="BLPH3" localSheetId="21" hidden="1">'[3]Share price data'!#REF!</definedName>
    <definedName name="BLPH3" localSheetId="10" hidden="1">'[3]Share price data'!#REF!</definedName>
    <definedName name="BLPH3" localSheetId="22" hidden="1">'[3]Share price data'!#REF!</definedName>
    <definedName name="BLPH3" localSheetId="20" hidden="1">'[3]Share price data'!#REF!</definedName>
    <definedName name="BLPH3" localSheetId="5" hidden="1">'[3]Share price data'!#REF!</definedName>
    <definedName name="BLPH3" hidden="1">'[3]Share price data'!#REF!</definedName>
    <definedName name="BLPH4" localSheetId="15" hidden="1">'[3]Share price data'!#REF!</definedName>
    <definedName name="BLPH4" localSheetId="16" hidden="1">'[3]Share price data'!#REF!</definedName>
    <definedName name="BLPH4" localSheetId="11" hidden="1">'[3]Share price data'!#REF!</definedName>
    <definedName name="BLPH4" localSheetId="21" hidden="1">'[3]Share price data'!#REF!</definedName>
    <definedName name="BLPH4" localSheetId="10" hidden="1">'[3]Share price data'!#REF!</definedName>
    <definedName name="BLPH4" localSheetId="22" hidden="1">'[3]Share price data'!#REF!</definedName>
    <definedName name="BLPH4" localSheetId="20" hidden="1">'[3]Share price data'!#REF!</definedName>
    <definedName name="BLPH4" localSheetId="5" hidden="1">'[3]Share price data'!#REF!</definedName>
    <definedName name="BLPH4" hidden="1">'[3]Share price data'!#REF!</definedName>
    <definedName name="BLPH5" localSheetId="15" hidden="1">'[3]Share price data'!#REF!</definedName>
    <definedName name="BLPH5" localSheetId="16" hidden="1">'[3]Share price data'!#REF!</definedName>
    <definedName name="BLPH5" localSheetId="11" hidden="1">'[3]Share price data'!#REF!</definedName>
    <definedName name="BLPH5" localSheetId="21" hidden="1">'[3]Share price data'!#REF!</definedName>
    <definedName name="BLPH5" localSheetId="10" hidden="1">'[3]Share price data'!#REF!</definedName>
    <definedName name="BLPH5" localSheetId="22" hidden="1">'[3]Share price data'!#REF!</definedName>
    <definedName name="BLPH5" localSheetId="20" hidden="1">'[3]Share price data'!#REF!</definedName>
    <definedName name="BLPH5" localSheetId="5" hidden="1">'[3]Share price data'!#REF!</definedName>
    <definedName name="BLPH5" hidden="1">'[3]Share price data'!#REF!</definedName>
    <definedName name="BLPH6" localSheetId="15" hidden="1">'[3]Share price data'!#REF!</definedName>
    <definedName name="BLPH6" localSheetId="16" hidden="1">'[3]Share price data'!#REF!</definedName>
    <definedName name="BLPH6" localSheetId="11" hidden="1">'[3]Share price data'!#REF!</definedName>
    <definedName name="BLPH6" localSheetId="21" hidden="1">'[3]Share price data'!#REF!</definedName>
    <definedName name="BLPH6" localSheetId="10" hidden="1">'[3]Share price data'!#REF!</definedName>
    <definedName name="BLPH6" localSheetId="22" hidden="1">'[3]Share price data'!#REF!</definedName>
    <definedName name="BLPH6" localSheetId="20" hidden="1">'[3]Share price data'!#REF!</definedName>
    <definedName name="BLPH6" localSheetId="5" hidden="1">'[3]Share price data'!#REF!</definedName>
    <definedName name="BLPH6" hidden="1">'[3]Share price data'!#REF!</definedName>
    <definedName name="CapexDraw">[1]Ctrls!$K$10</definedName>
    <definedName name="CapexYear">'[1]C&amp;D'!$B:$B</definedName>
    <definedName name="c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heck">[4]Check!$D$6</definedName>
    <definedName name="Company">[1]Ctrls!$D$10</definedName>
    <definedName name="currency" localSheetId="15">#REF!</definedName>
    <definedName name="currency" localSheetId="16">#REF!</definedName>
    <definedName name="currency" localSheetId="11">#REF!</definedName>
    <definedName name="currency" localSheetId="21">#REF!</definedName>
    <definedName name="currency" localSheetId="10">#REF!</definedName>
    <definedName name="currency" localSheetId="22">#REF!</definedName>
    <definedName name="currency" localSheetId="20">#REF!</definedName>
    <definedName name="currency" localSheetId="5">#REF!</definedName>
    <definedName name="currency">#REF!</definedName>
    <definedName name="CurrentYear">'[1]C&amp;D'!$6:$6</definedName>
    <definedName name="d" hidden="1">{#N/A,#N/A,TRUE,"Cover sheet";#N/A,#N/A,TRUE,"INPUTS";#N/A,#N/A,TRUE,"OUTPUTS";#N/A,#N/A,TRUE,"VALUATION"}</definedName>
    <definedName name="DCF" hidden="1">{#N/A,#N/A,TRUE,"Cover sheet";#N/A,#N/A,TRUE,"INPUTS";#N/A,#N/A,TRUE,"OUTPUTS";#N/A,#N/A,TRUE,"VALUATION"}</definedName>
    <definedName name="Deminimis" localSheetId="15">#REF!</definedName>
    <definedName name="Deminimis" localSheetId="16">#REF!</definedName>
    <definedName name="Deminimis" localSheetId="11">#REF!</definedName>
    <definedName name="Deminimis" localSheetId="21">#REF!</definedName>
    <definedName name="Deminimis" localSheetId="10">#REF!</definedName>
    <definedName name="Deminimis" localSheetId="22">#REF!</definedName>
    <definedName name="Deminimis" localSheetId="20">#REF!</definedName>
    <definedName name="Deminimis" localSheetId="5">#REF!</definedName>
    <definedName name="Deminimis">#REF!</definedName>
    <definedName name="df" hidden="1">{#N/A,#N/A,TRUE,"Cover sheet";#N/A,#N/A,TRUE,"INPUTS";#N/A,#N/A,TRUE,"OUTPUTS";#N/A,#N/A,TRUE,"VALUATION"}</definedName>
    <definedName name="dfafa" localSheetId="15" hidden="1">Main.SAPF4Help()</definedName>
    <definedName name="dfafa" localSheetId="16" hidden="1">Main.SAPF4Help()</definedName>
    <definedName name="dfafa" localSheetId="11" hidden="1">Main.SAPF4Help()</definedName>
    <definedName name="dfafa" localSheetId="21" hidden="1">Main.SAPF4Help()</definedName>
    <definedName name="dfafa" localSheetId="10" hidden="1">Main.SAPF4Help()</definedName>
    <definedName name="dfafa" localSheetId="22" hidden="1">Main.SAPF4Help()</definedName>
    <definedName name="dfafa" localSheetId="20" hidden="1">Main.SAPF4Help()</definedName>
    <definedName name="dfafa" localSheetId="5" hidden="1">Main.SAPF4Help()</definedName>
    <definedName name="dfafa" hidden="1">Main.SAPF4Help()</definedName>
    <definedName name="dfg" hidden="1">{#N/A,#N/A,TRUE,"Cover sheet";#N/A,#N/A,TRUE,"INPUTS";#N/A,#N/A,TRUE,"OUTPUTS";#N/A,#N/A,TRUE,"VALUATION"}</definedName>
    <definedName name="Diag_DCF" hidden="1">{#N/A,#N/A,TRUE,"Cover sheet";#N/A,#N/A,TRUE,"INPUTS";#N/A,#N/A,TRUE,"OUTPUTS";#N/A,#N/A,TRUE,"VALUATION"}</definedName>
    <definedName name="Diag_min_max2" hidden="1">{#N/A,#N/A,TRUE,"Cover sheet";#N/A,#N/A,TRUE,"INPUTS";#N/A,#N/A,TRUE,"OUTPUTS";#N/A,#N/A,TRUE,"VALUATION"}</definedName>
    <definedName name="e" hidden="1">{#N/A,#N/A,TRUE,"Cover sheet";#N/A,#N/A,TRUE,"INPUTS";#N/A,#N/A,TRUE,"OUTPUTS";#N/A,#N/A,TRUE,"VALUATION"}</definedName>
    <definedName name="EBITDA_sensitivity" localSheetId="15">#REF!</definedName>
    <definedName name="EBITDA_sensitivity" localSheetId="16">#REF!</definedName>
    <definedName name="EBITDA_sensitivity" localSheetId="11">#REF!</definedName>
    <definedName name="EBITDA_sensitivity" localSheetId="21">#REF!</definedName>
    <definedName name="EBITDA_sensitivity" localSheetId="10">#REF!</definedName>
    <definedName name="EBITDA_sensitivity" localSheetId="22">#REF!</definedName>
    <definedName name="EBITDA_sensitivity" localSheetId="20">#REF!</definedName>
    <definedName name="EBITDA_sensitivity" localSheetId="5">#REF!</definedName>
    <definedName name="EBITDA_sensitivity">#REF!</definedName>
    <definedName name="e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E" hidden="1">{#N/A,#N/A,TRUE,"Cover sheet";#N/A,#N/A,TRUE,"DCF analysis";#N/A,#N/A,TRUE,"WACC calculation"}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F" hidden="1">{#N/A,#N/A,TRUE,"Cover sheet";#N/A,#N/A,TRUE,"DCF analysis";#N/A,#N/A,TRUE,"WACC calculation"}</definedName>
    <definedName name="Eonia" localSheetId="15">#REF!</definedName>
    <definedName name="Eonia" localSheetId="16">#REF!</definedName>
    <definedName name="Eonia" localSheetId="11">#REF!</definedName>
    <definedName name="Eonia" localSheetId="21">#REF!</definedName>
    <definedName name="Eonia" localSheetId="10">#REF!</definedName>
    <definedName name="Eonia" localSheetId="22">#REF!</definedName>
    <definedName name="Eonia" localSheetId="20">#REF!</definedName>
    <definedName name="Eonia" localSheetId="5">#REF!</definedName>
    <definedName name="Eonia">#REF!</definedName>
    <definedName name="Equity" localSheetId="15">#REF!</definedName>
    <definedName name="Equity" localSheetId="16">#REF!</definedName>
    <definedName name="Equity" localSheetId="11">#REF!</definedName>
    <definedName name="Equity" localSheetId="21">#REF!</definedName>
    <definedName name="Equity" localSheetId="10">#REF!</definedName>
    <definedName name="Equity" localSheetId="22">#REF!</definedName>
    <definedName name="Equity" localSheetId="20">#REF!</definedName>
    <definedName name="Equity" localSheetId="5">#REF!</definedName>
    <definedName name="Equity">#REF!</definedName>
    <definedName name="ExactAddinConnection" hidden="1">"001"</definedName>
    <definedName name="ExactAddinConnection.001" hidden="1">"SO-W2K-PRO;005;jank;1"</definedName>
    <definedName name="fdasfds" hidden="1">{#N/A,#N/A,TRUE,"Cover sheet";#N/A,#N/A,TRUE,"INPUTS";#N/A,#N/A,TRUE,"OUTPUTS";#N/A,#N/A,TRUE,"VALUATION"}</definedName>
    <definedName name="fdsaf" hidden="1">{#N/A,#N/A,TRUE,"Cover sheet";#N/A,#N/A,TRUE,"INPUTS";#N/A,#N/A,TRUE,"OUTPUTS";#N/A,#N/A,TRUE,"VALUATION"}</definedName>
    <definedName name="Finance" localSheetId="15">#REF!</definedName>
    <definedName name="Finance" localSheetId="16">#REF!</definedName>
    <definedName name="Finance" localSheetId="11">#REF!</definedName>
    <definedName name="Finance" localSheetId="21">#REF!</definedName>
    <definedName name="Finance" localSheetId="10">#REF!</definedName>
    <definedName name="Finance" localSheetId="22">#REF!</definedName>
    <definedName name="Finance" localSheetId="20">#REF!</definedName>
    <definedName name="Finance" localSheetId="5">#REF!</definedName>
    <definedName name="Finance">#REF!</definedName>
    <definedName name="fjdalöfjdsalköfdjsalö" hidden="1">{#N/A,#N/A,TRUE,"Cover sheet";#N/A,#N/A,TRUE,"INPUTS";#N/A,#N/A,TRUE,"OUTPUTS";#N/A,#N/A,TRUE,"VALUATION"}</definedName>
    <definedName name="FX" localSheetId="15">#REF!</definedName>
    <definedName name="FX" localSheetId="16">#REF!</definedName>
    <definedName name="FX" localSheetId="11">#REF!</definedName>
    <definedName name="FX" localSheetId="21">#REF!</definedName>
    <definedName name="FX" localSheetId="10">#REF!</definedName>
    <definedName name="FX" localSheetId="22">#REF!</definedName>
    <definedName name="FX" localSheetId="20">#REF!</definedName>
    <definedName name="FX" localSheetId="5">#REF!</definedName>
    <definedName name="FX">#REF!</definedName>
    <definedName name="g" hidden="1">{#N/A,#N/A,TRUE,"Cover sheet";#N/A,#N/A,TRUE,"DCF analysis";#N/A,#N/A,TRUE,"WACC calculation"}</definedName>
    <definedName name="GG" hidden="1">{#N/A,#N/A,TRUE,"Cover sheet";#N/A,#N/A,TRUE,"DCF analysis";#N/A,#N/A,TRUE,"WACC calculation"}</definedName>
    <definedName name="gliugliu">'[5]Trans Summary'!$B$17</definedName>
    <definedName name="Govt" localSheetId="15">#REF!</definedName>
    <definedName name="Govt" localSheetId="16">#REF!</definedName>
    <definedName name="Govt" localSheetId="11">#REF!</definedName>
    <definedName name="Govt" localSheetId="21">#REF!</definedName>
    <definedName name="Govt" localSheetId="10">#REF!</definedName>
    <definedName name="Govt" localSheetId="22">#REF!</definedName>
    <definedName name="Govt" localSheetId="20">#REF!</definedName>
    <definedName name="Govt" localSheetId="5">#REF!</definedName>
    <definedName name="Govt">#REF!</definedName>
    <definedName name="Header">[1]Ctrls!$D$16</definedName>
    <definedName name="HY" localSheetId="15">#REF!</definedName>
    <definedName name="HY" localSheetId="16">#REF!</definedName>
    <definedName name="HY" localSheetId="11">#REF!</definedName>
    <definedName name="HY" localSheetId="21">#REF!</definedName>
    <definedName name="HY" localSheetId="10">#REF!</definedName>
    <definedName name="HY" localSheetId="22">#REF!</definedName>
    <definedName name="HY" localSheetId="20">#REF!</definedName>
    <definedName name="HY" localSheetId="5">#REF!</definedName>
    <definedName name="HY">#REF!</definedName>
    <definedName name="Hyundai" hidden="1">{#N/A,#N/A,TRUE,"Cover sheet";#N/A,#N/A,TRUE,"INPUTS";#N/A,#N/A,TRUE,"OUTPUTS";#N/A,#N/A,TRUE,"VALUATION"}</definedName>
    <definedName name="indicator" localSheetId="15">#REF!</definedName>
    <definedName name="indicator" localSheetId="16">#REF!</definedName>
    <definedName name="indicator" localSheetId="11">#REF!</definedName>
    <definedName name="indicator" localSheetId="21">#REF!</definedName>
    <definedName name="indicator" localSheetId="10">#REF!</definedName>
    <definedName name="indicator" localSheetId="22">#REF!</definedName>
    <definedName name="indicator" localSheetId="20">#REF!</definedName>
    <definedName name="indicator" localSheetId="5">#REF!</definedName>
    <definedName name="indicator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39140.4376388889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l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STER_SWITCH">[6]Output!$Q$9</definedName>
    <definedName name="Mezz" localSheetId="15">#REF!</definedName>
    <definedName name="Mezz" localSheetId="16">#REF!</definedName>
    <definedName name="Mezz" localSheetId="11">#REF!</definedName>
    <definedName name="Mezz" localSheetId="21">#REF!</definedName>
    <definedName name="Mezz" localSheetId="10">#REF!</definedName>
    <definedName name="Mezz" localSheetId="22">#REF!</definedName>
    <definedName name="Mezz" localSheetId="20">#REF!</definedName>
    <definedName name="Mezz" localSheetId="5">#REF!</definedName>
    <definedName name="Mezz">#REF!</definedName>
    <definedName name="Model">[1]Ctrls!$D$21</definedName>
    <definedName name="NA">"NA "</definedName>
    <definedName name="newname" hidden="1">{#N/A,#N/A,TRUE,"Cover sheet";#N/A,#N/A,TRUE,"INPUTS";#N/A,#N/A,TRUE,"OUTPUTS";#N/A,#N/A,TRUE,"VALUATION"}</definedName>
    <definedName name="NM">"NM  "</definedName>
    <definedName name="no_exit" localSheetId="15">#REF!</definedName>
    <definedName name="no_exit" localSheetId="16">#REF!</definedName>
    <definedName name="no_exit" localSheetId="11">#REF!</definedName>
    <definedName name="no_exit" localSheetId="21">#REF!</definedName>
    <definedName name="no_exit" localSheetId="10">#REF!</definedName>
    <definedName name="no_exit" localSheetId="22">#REF!</definedName>
    <definedName name="no_exit" localSheetId="20">#REF!</definedName>
    <definedName name="no_exit" localSheetId="5">#REF!</definedName>
    <definedName name="no_exit">#REF!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oooooooo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p_scen" localSheetId="15">'[7]2. BP_input'!#REF!</definedName>
    <definedName name="op_scen" localSheetId="16">'[7]2. BP_input'!#REF!</definedName>
    <definedName name="op_scen" localSheetId="11">'[7]2. BP_input'!#REF!</definedName>
    <definedName name="op_scen" localSheetId="21">'[7]2. BP_input'!#REF!</definedName>
    <definedName name="op_scen" localSheetId="10">'[7]2. BP_input'!#REF!</definedName>
    <definedName name="op_scen" localSheetId="22">'[7]2. BP_input'!#REF!</definedName>
    <definedName name="op_scen" localSheetId="20">'[7]2. BP_input'!#REF!</definedName>
    <definedName name="op_scen" localSheetId="5">'[7]2. BP_input'!#REF!</definedName>
    <definedName name="op_scen">'[7]2. BP_input'!#REF!</definedName>
    <definedName name="Other" localSheetId="15">#REF!</definedName>
    <definedName name="Other" localSheetId="16">#REF!</definedName>
    <definedName name="Other" localSheetId="11">#REF!</definedName>
    <definedName name="Other" localSheetId="21">#REF!</definedName>
    <definedName name="Other" localSheetId="10">#REF!</definedName>
    <definedName name="Other" localSheetId="22">#REF!</definedName>
    <definedName name="Other" localSheetId="20">#REF!</definedName>
    <definedName name="Other" localSheetId="5">#REF!</definedName>
    <definedName name="Other">#REF!</definedName>
    <definedName name="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hil" hidden="1">{#N/A,#N/A,FALSE,"DCF Summary";#N/A,#N/A,FALSE,"Casema";#N/A,#N/A,FALSE,"Casema NoTel";#N/A,#N/A,FALSE,"UK";#N/A,#N/A,FALSE,"RCF";#N/A,#N/A,FALSE,"Intercable CZ";#N/A,#N/A,FALSE,"Interkabel P"}</definedName>
    <definedName name="PIK" localSheetId="15">#REF!</definedName>
    <definedName name="PIK" localSheetId="16">#REF!</definedName>
    <definedName name="PIK" localSheetId="11">#REF!</definedName>
    <definedName name="PIK" localSheetId="21">#REF!</definedName>
    <definedName name="PIK" localSheetId="10">#REF!</definedName>
    <definedName name="PIK" localSheetId="22">#REF!</definedName>
    <definedName name="PIK" localSheetId="20">#REF!</definedName>
    <definedName name="PIK" localSheetId="5">#REF!</definedName>
    <definedName name="PIK">#REF!</definedName>
    <definedName name="pitch" hidden="1">{#N/A,#N/A,TRUE,"Cover sheet";#N/A,#N/A,TRUE,"INPUTS";#N/A,#N/A,TRUE,"OUTPUTS";#N/A,#N/A,TRUE,"VALUATION"}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ONL" hidden="1">{#N/A,#N/A,TRUE,"Cover sheet";#N/A,#N/A,TRUE,"INPUTS";#N/A,#N/A,TRUE,"OUTPUTS";#N/A,#N/A,TRUE,"VALUATION"}</definedName>
    <definedName name="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xlnm.Print_Area" localSheetId="11">'Group seasonality'!$B$2:$O$18</definedName>
    <definedName name="_xlnm.Print_Area" localSheetId="21">'Inventory before reduction'!$B$2:$AD$11</definedName>
    <definedName name="_xlnm.Print_Area" localSheetId="10">'NWC  seasonality'!$A$1:$AY$62</definedName>
    <definedName name="_xlnm.Print_Area" localSheetId="22">'NWC quarterly development'!$B$2:$R$34</definedName>
    <definedName name="_xlnm.Print_Area" localSheetId="2">'ppt_Pg.4--&gt;'!$B$2:$L$21</definedName>
    <definedName name="_xlnm.Print_Area" localSheetId="20">'Stock reduction'!$B$2:$L$31</definedName>
    <definedName name="_xlnm.Print_Area" localSheetId="7">WC_Analysis_mthly_table!$A$2:$BI$70</definedName>
    <definedName name="_xlnm.Print_Area" localSheetId="5">WC_Analysis_Qtly!$A$3:$V$83</definedName>
    <definedName name="_xlnm.Print_Area" localSheetId="1">'Working Capital Development'!$B$2:$L$21</definedName>
    <definedName name="_xlnm.Print_Titles" localSheetId="7">WC_Analysis_mthly_table!$A:$C</definedName>
    <definedName name="ptich" hidden="1">{#N/A,#N/A,TRUE,"Cover sheet";#N/A,#N/A,TRUE,"INPUTS";#N/A,#N/A,TRUE,"OUTPUTS";#N/A,#N/A,TRUE,"VALUATION"}</definedName>
    <definedName name="q" hidden="1">{#N/A,#N/A,TRUE,"Cover sheet";#N/A,#N/A,TRUE,"INPUTS";#N/A,#N/A,TRUE,"OUTPUTS";#N/A,#N/A,TRUE,"VALUATION"}</definedName>
    <definedName name="qq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Quarter">[1]Ctrls!$L$22</definedName>
    <definedName name="refg" hidden="1">{#N/A,#N/A,TRUE,"Cover sheet";#N/A,#N/A,TRUE,"INPUTS";#N/A,#N/A,TRUE,"OUTPUTS";#N/A,#N/A,TRUE,"VALUATION"}</definedName>
    <definedName name="RemainYear">[1]Ctrls!$L$23</definedName>
    <definedName name="Rents_yield" localSheetId="15">#REF!</definedName>
    <definedName name="Rents_yield" localSheetId="16">#REF!</definedName>
    <definedName name="Rents_yield" localSheetId="11">#REF!</definedName>
    <definedName name="Rents_yield" localSheetId="21">#REF!</definedName>
    <definedName name="Rents_yield" localSheetId="10">#REF!</definedName>
    <definedName name="Rents_yield" localSheetId="22">#REF!</definedName>
    <definedName name="Rents_yield" localSheetId="20">#REF!</definedName>
    <definedName name="Rents_yield" localSheetId="5">#REF!</definedName>
    <definedName name="Rents_yield">#REF!</definedName>
    <definedName name="round" localSheetId="15">#REF!</definedName>
    <definedName name="round" localSheetId="16">#REF!</definedName>
    <definedName name="round" localSheetId="11">#REF!</definedName>
    <definedName name="round" localSheetId="21">#REF!</definedName>
    <definedName name="round" localSheetId="10">#REF!</definedName>
    <definedName name="round" localSheetId="22">#REF!</definedName>
    <definedName name="round" localSheetId="20">#REF!</definedName>
    <definedName name="round" localSheetId="5">#REF!</definedName>
    <definedName name="round">#REF!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APFuncF4Help" localSheetId="15" hidden="1">Main.SAPF4Help()</definedName>
    <definedName name="SAPFuncF4Help" localSheetId="16" hidden="1">Main.SAPF4Help()</definedName>
    <definedName name="SAPFuncF4Help" localSheetId="11" hidden="1">Main.SAPF4Help()</definedName>
    <definedName name="SAPFuncF4Help" localSheetId="21" hidden="1">Main.SAPF4Help()</definedName>
    <definedName name="SAPFuncF4Help" localSheetId="10" hidden="1">Main.SAPF4Help()</definedName>
    <definedName name="SAPFuncF4Help" localSheetId="22" hidden="1">Main.SAPF4Help()</definedName>
    <definedName name="SAPFuncF4Help" localSheetId="20" hidden="1">Main.SAPF4Help()</definedName>
    <definedName name="SAPFuncF4Help" localSheetId="5" hidden="1">Main.SAPF4Help()</definedName>
    <definedName name="SAPFuncF4Help" hidden="1">Main.SAPF4Help()</definedName>
    <definedName name="scale">1000</definedName>
    <definedName name="Scen">[1]Ctrls!$D$25</definedName>
    <definedName name="scen_I" localSheetId="15">'[7]2. BP_input'!#REF!</definedName>
    <definedName name="scen_I" localSheetId="16">'[7]2. BP_input'!#REF!</definedName>
    <definedName name="scen_I" localSheetId="11">'[7]2. BP_input'!#REF!</definedName>
    <definedName name="scen_I" localSheetId="21">'[7]2. BP_input'!#REF!</definedName>
    <definedName name="scen_I" localSheetId="10">'[7]2. BP_input'!#REF!</definedName>
    <definedName name="scen_I" localSheetId="22">'[7]2. BP_input'!#REF!</definedName>
    <definedName name="scen_I" localSheetId="20">'[7]2. BP_input'!#REF!</definedName>
    <definedName name="scen_I" localSheetId="5">'[7]2. BP_input'!#REF!</definedName>
    <definedName name="scen_I">'[7]2. BP_input'!#REF!</definedName>
    <definedName name="scen_II" localSheetId="15">'[7]2. BP_input'!#REF!</definedName>
    <definedName name="scen_II" localSheetId="16">'[7]2. BP_input'!#REF!</definedName>
    <definedName name="scen_II" localSheetId="11">'[7]2. BP_input'!#REF!</definedName>
    <definedName name="scen_II" localSheetId="21">'[7]2. BP_input'!#REF!</definedName>
    <definedName name="scen_II" localSheetId="10">'[7]2. BP_input'!#REF!</definedName>
    <definedName name="scen_II" localSheetId="22">'[7]2. BP_input'!#REF!</definedName>
    <definedName name="scen_II" localSheetId="20">'[7]2. BP_input'!#REF!</definedName>
    <definedName name="scen_II" localSheetId="5">'[7]2. BP_input'!#REF!</definedName>
    <definedName name="scen_II">'[7]2. BP_input'!#REF!</definedName>
    <definedName name="scen_III" localSheetId="15">'[7]2. BP_input'!#REF!</definedName>
    <definedName name="scen_III" localSheetId="16">'[7]2. BP_input'!#REF!</definedName>
    <definedName name="scen_III" localSheetId="11">'[7]2. BP_input'!#REF!</definedName>
    <definedName name="scen_III" localSheetId="21">'[7]2. BP_input'!#REF!</definedName>
    <definedName name="scen_III" localSheetId="10">'[7]2. BP_input'!#REF!</definedName>
    <definedName name="scen_III" localSheetId="22">'[7]2. BP_input'!#REF!</definedName>
    <definedName name="scen_III" localSheetId="20">'[7]2. BP_input'!#REF!</definedName>
    <definedName name="scen_III" localSheetId="5">'[7]2. BP_input'!#REF!</definedName>
    <definedName name="scen_III">'[7]2. BP_input'!#REF!</definedName>
    <definedName name="ScenName">[1]Ctrls!$E$25</definedName>
    <definedName name="sencount" hidden="1">1</definedName>
    <definedName name="SL" localSheetId="15">#REF!</definedName>
    <definedName name="SL" localSheetId="16">#REF!</definedName>
    <definedName name="SL" localSheetId="11">#REF!</definedName>
    <definedName name="SL" localSheetId="21">#REF!</definedName>
    <definedName name="SL" localSheetId="10">#REF!</definedName>
    <definedName name="SL" localSheetId="22">#REF!</definedName>
    <definedName name="SL" localSheetId="20">#REF!</definedName>
    <definedName name="SL" localSheetId="5">#REF!</definedName>
    <definedName name="SL">#REF!</definedName>
    <definedName name="ss" hidden="1">{#N/A,#N/A,TRUE,"Cover sheet";#N/A,#N/A,TRUE,"INPUTS";#N/A,#N/A,TRUE,"OUTPUTS";#N/A,#N/A,TRUE,"VALUATION"}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weep">[1]Ctrls!$D$35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axRate">[1]Ctrls!$I$28</definedName>
    <definedName name="TDD">'[5]Trans Summary'!$B$23</definedName>
    <definedName name="TG" localSheetId="15">#REF!</definedName>
    <definedName name="TG" localSheetId="16">#REF!</definedName>
    <definedName name="TG" localSheetId="11">#REF!</definedName>
    <definedName name="TG" localSheetId="21">#REF!</definedName>
    <definedName name="TG" localSheetId="10">#REF!</definedName>
    <definedName name="TG" localSheetId="22">#REF!</definedName>
    <definedName name="TG" localSheetId="20">#REF!</definedName>
    <definedName name="TG" localSheetId="5">#REF!</definedName>
    <definedName name="TG">#REF!</definedName>
    <definedName name="Threshold1" localSheetId="15">#REF!</definedName>
    <definedName name="Threshold1" localSheetId="16">#REF!</definedName>
    <definedName name="Threshold1" localSheetId="11">#REF!</definedName>
    <definedName name="Threshold1" localSheetId="21">#REF!</definedName>
    <definedName name="Threshold1" localSheetId="10">#REF!</definedName>
    <definedName name="Threshold1" localSheetId="22">#REF!</definedName>
    <definedName name="Threshold1" localSheetId="20">#REF!</definedName>
    <definedName name="Threshold1" localSheetId="5">#REF!</definedName>
    <definedName name="Threshold1">#REF!</definedName>
    <definedName name="Threshold2" localSheetId="15">#REF!</definedName>
    <definedName name="Threshold2" localSheetId="16">#REF!</definedName>
    <definedName name="Threshold2" localSheetId="11">#REF!</definedName>
    <definedName name="Threshold2" localSheetId="21">#REF!</definedName>
    <definedName name="Threshold2" localSheetId="10">#REF!</definedName>
    <definedName name="Threshold2" localSheetId="22">#REF!</definedName>
    <definedName name="Threshold2" localSheetId="20">#REF!</definedName>
    <definedName name="Threshold2" localSheetId="5">#REF!</definedName>
    <definedName name="Threshold2">#REF!</definedName>
    <definedName name="ThresholdSub" localSheetId="15">#REF!</definedName>
    <definedName name="ThresholdSub" localSheetId="16">#REF!</definedName>
    <definedName name="ThresholdSub" localSheetId="11">#REF!</definedName>
    <definedName name="ThresholdSub" localSheetId="21">#REF!</definedName>
    <definedName name="ThresholdSub" localSheetId="10">#REF!</definedName>
    <definedName name="ThresholdSub" localSheetId="22">#REF!</definedName>
    <definedName name="ThresholdSub" localSheetId="20">#REF!</definedName>
    <definedName name="ThresholdSub" localSheetId="5">#REF!</definedName>
    <definedName name="ThresholdSub">#REF!</definedName>
    <definedName name="TLA" localSheetId="15">#REF!</definedName>
    <definedName name="TLA" localSheetId="16">#REF!</definedName>
    <definedName name="TLA" localSheetId="11">#REF!</definedName>
    <definedName name="TLA" localSheetId="21">#REF!</definedName>
    <definedName name="TLA" localSheetId="10">#REF!</definedName>
    <definedName name="TLA" localSheetId="22">#REF!</definedName>
    <definedName name="TLA" localSheetId="20">#REF!</definedName>
    <definedName name="TLA" localSheetId="5">#REF!</definedName>
    <definedName name="TLA">#REF!</definedName>
    <definedName name="TLB" localSheetId="15">#REF!</definedName>
    <definedName name="TLB" localSheetId="16">#REF!</definedName>
    <definedName name="TLB" localSheetId="11">#REF!</definedName>
    <definedName name="TLB" localSheetId="21">#REF!</definedName>
    <definedName name="TLB" localSheetId="10">#REF!</definedName>
    <definedName name="TLB" localSheetId="22">#REF!</definedName>
    <definedName name="TLB" localSheetId="20">#REF!</definedName>
    <definedName name="TLB" localSheetId="5">#REF!</definedName>
    <definedName name="TLB">#REF!</definedName>
    <definedName name="TLC" localSheetId="15">#REF!</definedName>
    <definedName name="TLC" localSheetId="16">#REF!</definedName>
    <definedName name="TLC" localSheetId="11">#REF!</definedName>
    <definedName name="TLC" localSheetId="21">#REF!</definedName>
    <definedName name="TLC" localSheetId="10">#REF!</definedName>
    <definedName name="TLC" localSheetId="22">#REF!</definedName>
    <definedName name="TLC" localSheetId="20">#REF!</definedName>
    <definedName name="TLC" localSheetId="5">#REF!</definedName>
    <definedName name="TLC">#REF!</definedName>
    <definedName name="TLD" localSheetId="15">#REF!</definedName>
    <definedName name="TLD" localSheetId="16">#REF!</definedName>
    <definedName name="TLD" localSheetId="11">#REF!</definedName>
    <definedName name="TLD" localSheetId="21">#REF!</definedName>
    <definedName name="TLD" localSheetId="10">#REF!</definedName>
    <definedName name="TLD" localSheetId="22">#REF!</definedName>
    <definedName name="TLD" localSheetId="20">#REF!</definedName>
    <definedName name="TLD" localSheetId="5">#REF!</definedName>
    <definedName name="TLD">#REF!</definedName>
    <definedName name="tolerance">1</definedName>
    <definedName name="TrYear">[1]Ctrls!$L$19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nit_maker" localSheetId="15">#REF!</definedName>
    <definedName name="unit_maker" localSheetId="16">#REF!</definedName>
    <definedName name="unit_maker" localSheetId="11">#REF!</definedName>
    <definedName name="unit_maker" localSheetId="21">#REF!</definedName>
    <definedName name="unit_maker" localSheetId="10">#REF!</definedName>
    <definedName name="unit_maker" localSheetId="22">#REF!</definedName>
    <definedName name="unit_maker" localSheetId="20">#REF!</definedName>
    <definedName name="unit_maker" localSheetId="5">#REF!</definedName>
    <definedName name="unit_maker">#REF!</definedName>
    <definedName name="Units">[1]Ctrls!$D$15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" hidden="1">{#N/A,#N/A,TRUE,"Cover sheet";#N/A,#N/A,TRUE,"INPUTS";#N/A,#N/A,TRUE,"OUTPUTS";#N/A,#N/A,TRUE,"VALUATION"}</definedName>
    <definedName name="ValuationBAAMultiple" hidden="1">{#N/A,#N/A,TRUE,"Cover sheet";#N/A,#N/A,TRUE,"INPUTS";#N/A,#N/A,TRUE,"OUTPUTS";#N/A,#N/A,TRUE,"VALUATION"}</definedName>
    <definedName name="Vendor" localSheetId="15">#REF!</definedName>
    <definedName name="Vendor" localSheetId="16">#REF!</definedName>
    <definedName name="Vendor" localSheetId="11">#REF!</definedName>
    <definedName name="Vendor" localSheetId="21">#REF!</definedName>
    <definedName name="Vendor" localSheetId="10">#REF!</definedName>
    <definedName name="Vendor" localSheetId="22">#REF!</definedName>
    <definedName name="Vendor" localSheetId="20">#REF!</definedName>
    <definedName name="Vendor" localSheetId="5">#REF!</definedName>
    <definedName name="Vendor">#REF!</definedName>
    <definedName name="VERSION_SWITCH" localSheetId="15">#REF!</definedName>
    <definedName name="VERSION_SWITCH" localSheetId="16">#REF!</definedName>
    <definedName name="VERSION_SWITCH" localSheetId="11">#REF!</definedName>
    <definedName name="VERSION_SWITCH" localSheetId="21">#REF!</definedName>
    <definedName name="VERSION_SWITCH" localSheetId="10">#REF!</definedName>
    <definedName name="VERSION_SWITCH" localSheetId="22">#REF!</definedName>
    <definedName name="VERSION_SWITCH" localSheetId="20">#REF!</definedName>
    <definedName name="VERSION_SWITCH" localSheetId="5">#REF!</definedName>
    <definedName name="VERSION_SWITCH">#REF!</definedName>
    <definedName name="vg" hidden="1">{#N/A,#N/A,TRUE,"Cover sheet";#N/A,#N/A,TRUE,"DCF analysis";#N/A,#N/A,TRUE,"WACC calculation"}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" hidden="1">{#N/A,#N/A,FALSE,"DCF Summary";#N/A,#N/A,FALSE,"Casema";#N/A,#N/A,FALSE,"Casema NoTel";#N/A,#N/A,FALSE,"UK";#N/A,#N/A,FALSE,"RCF";#N/A,#N/A,FALSE,"Intercable CZ";#N/A,#N/A,FALSE,"Interkabel P"}</definedName>
    <definedName name="wrn.Complete." hidden="1">{#N/A,#N/A,TRUE,"DCF Summary";#N/A,#N/A,TRUE,"Casema";#N/A,#N/A,TRUE,"UK";#N/A,#N/A,TRUE,"RCF";#N/A,#N/A,TRUE,"Intercable CZ";#N/A,#N/A,TRUE,"Interkabel P";#N/A,#N/A,TRUE,"LBO-Total";#N/A,#N/A,TRUE,"LBO-Casema"}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full." hidden="1">{#N/A,#N/A,FALSE,"Cover";#N/A,#N/A,FALSE,"Pres ";#N/A,#N/A,FALSE,"Scope";#N/A,#N/A,FALSE,"Summary";#N/A,#N/A,FALSE,"Summary (2)";#N/A,#N/A,FALSE,"Control (In)";#N/A,#N/A,FALSE,"Financials (In)";#N/A,#N/A,FALSE,"Returns"}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x" hidden="1">{#N/A,#N/A,TRUE,"Cover sheet";#N/A,#N/A,TRUE,"INPUTS";#N/A,#N/A,TRUE,"OUTPUTS";#N/A,#N/A,TRUE,"VALUATION"}</definedName>
    <definedName name="xxx" hidden="1">{#N/A,#N/A,TRUE,"Cover sheet";#N/A,#N/A,TRUE,"DCF analysis";#N/A,#N/A,TRUE,"WACC calculation"}</definedName>
    <definedName name="y" hidden="1">#N/A</definedName>
    <definedName name="YearEnd">[1]Ctrls!$D$12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</definedNames>
  <calcPr calcId="152511"/>
</workbook>
</file>

<file path=xl/calcChain.xml><?xml version="1.0" encoding="utf-8"?>
<calcChain xmlns="http://schemas.openxmlformats.org/spreadsheetml/2006/main">
  <c r="R10" i="10" l="1"/>
  <c r="R13" i="10" s="1"/>
  <c r="R21" i="10" s="1"/>
  <c r="Q10" i="10"/>
  <c r="Q13" i="10" s="1"/>
  <c r="Q21" i="10" s="1"/>
  <c r="P10" i="10"/>
  <c r="P13" i="10" s="1"/>
  <c r="P21" i="10" s="1"/>
  <c r="O10" i="10"/>
  <c r="O13" i="10" s="1"/>
  <c r="O21" i="10" s="1"/>
  <c r="R27" i="10" s="1"/>
  <c r="N10" i="10"/>
  <c r="N13" i="10" s="1"/>
  <c r="N21" i="10" s="1"/>
  <c r="M10" i="10"/>
  <c r="M13" i="10" s="1"/>
  <c r="M21" i="10" s="1"/>
  <c r="L10" i="10"/>
  <c r="L13" i="10" s="1"/>
  <c r="L21" i="10" s="1"/>
  <c r="K10" i="10"/>
  <c r="K13" i="10" s="1"/>
  <c r="K21" i="10" s="1"/>
  <c r="N27" i="10" s="1"/>
  <c r="J10" i="10"/>
  <c r="J13" i="10" s="1"/>
  <c r="J21" i="10" s="1"/>
  <c r="I10" i="10"/>
  <c r="I13" i="10" s="1"/>
  <c r="I21" i="10" s="1"/>
  <c r="H10" i="10"/>
  <c r="H13" i="10" s="1"/>
  <c r="H21" i="10" s="1"/>
  <c r="G10" i="10"/>
  <c r="G13" i="10" s="1"/>
  <c r="G21" i="10" s="1"/>
  <c r="J27" i="10" s="1"/>
  <c r="F10" i="10"/>
  <c r="F13" i="10" s="1"/>
  <c r="F21" i="10" s="1"/>
  <c r="E10" i="10"/>
  <c r="E13" i="10" s="1"/>
  <c r="E21" i="10" s="1"/>
  <c r="D10" i="10"/>
  <c r="D13" i="10" s="1"/>
  <c r="D21" i="10" s="1"/>
  <c r="C10" i="10"/>
  <c r="C13" i="10" s="1"/>
  <c r="C21" i="10" s="1"/>
  <c r="F27" i="10" s="1"/>
  <c r="R9" i="10"/>
  <c r="Q9" i="10"/>
  <c r="P9" i="10"/>
  <c r="O9" i="10"/>
  <c r="V9" i="10" s="1"/>
  <c r="N9" i="10"/>
  <c r="M9" i="10"/>
  <c r="L9" i="10"/>
  <c r="U9" i="10" s="1"/>
  <c r="K9" i="10"/>
  <c r="J9" i="10"/>
  <c r="I9" i="10"/>
  <c r="H9" i="10"/>
  <c r="T9" i="10" s="1"/>
  <c r="G9" i="10"/>
  <c r="F9" i="10"/>
  <c r="E9" i="10"/>
  <c r="D9" i="10"/>
  <c r="C9" i="10"/>
  <c r="S9" i="10" s="1"/>
  <c r="H9" i="12"/>
  <c r="H30" i="12" s="1"/>
  <c r="E4" i="12"/>
  <c r="D4" i="12"/>
  <c r="C4" i="12"/>
  <c r="E28" i="37"/>
  <c r="F28" i="37" s="1"/>
  <c r="F27" i="37" s="1"/>
  <c r="D28" i="37"/>
  <c r="C28" i="37"/>
  <c r="F26" i="37"/>
  <c r="G5" i="37"/>
  <c r="G4" i="37"/>
  <c r="G3" i="37"/>
  <c r="O4" i="23"/>
  <c r="N4" i="23"/>
  <c r="M4" i="23"/>
  <c r="L4" i="23"/>
  <c r="K4" i="23"/>
  <c r="J4" i="23"/>
  <c r="I4" i="23"/>
  <c r="H4" i="23"/>
  <c r="G4" i="23"/>
  <c r="F4" i="23"/>
  <c r="E4" i="23"/>
  <c r="D4" i="23"/>
  <c r="AX38" i="22"/>
  <c r="AV38" i="22"/>
  <c r="AU38" i="22"/>
  <c r="AT38" i="22"/>
  <c r="AS38" i="22"/>
  <c r="AR38" i="22"/>
  <c r="AQ38" i="22"/>
  <c r="AP38" i="22"/>
  <c r="AO38" i="22"/>
  <c r="AN38" i="22"/>
  <c r="AM38" i="22"/>
  <c r="AL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L38" i="22"/>
  <c r="K38" i="22"/>
  <c r="K32" i="22" s="1"/>
  <c r="J38" i="22"/>
  <c r="I38" i="22"/>
  <c r="H38" i="22"/>
  <c r="G38" i="22"/>
  <c r="G32" i="22" s="1"/>
  <c r="F38" i="22"/>
  <c r="E38" i="22"/>
  <c r="D38" i="22"/>
  <c r="C38" i="22"/>
  <c r="C32" i="22" s="1"/>
  <c r="AX37" i="22"/>
  <c r="AW37" i="22"/>
  <c r="AV37" i="22"/>
  <c r="AU37" i="22"/>
  <c r="AT37" i="22"/>
  <c r="AS37" i="22"/>
  <c r="AR37" i="22"/>
  <c r="AQ37" i="22"/>
  <c r="AP37" i="22"/>
  <c r="AO37" i="22"/>
  <c r="AN37" i="22"/>
  <c r="AM37" i="22"/>
  <c r="AL37" i="22"/>
  <c r="AK37" i="22"/>
  <c r="AJ37" i="22"/>
  <c r="AI37" i="22"/>
  <c r="AH37" i="22"/>
  <c r="AG37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AW35" i="22"/>
  <c r="AW38" i="22" s="1"/>
  <c r="AK35" i="22"/>
  <c r="AK38" i="22" s="1"/>
  <c r="Y35" i="22"/>
  <c r="N35" i="22"/>
  <c r="N38" i="22" s="1"/>
  <c r="N32" i="22" s="1"/>
  <c r="M35" i="22"/>
  <c r="M38" i="22" s="1"/>
  <c r="T32" i="22"/>
  <c r="L32" i="22"/>
  <c r="J32" i="22"/>
  <c r="I32" i="22"/>
  <c r="H32" i="22"/>
  <c r="F32" i="22"/>
  <c r="E32" i="22"/>
  <c r="D32" i="22"/>
  <c r="W31" i="22"/>
  <c r="R31" i="22"/>
  <c r="N31" i="22"/>
  <c r="L31" i="22"/>
  <c r="K31" i="22"/>
  <c r="J31" i="22"/>
  <c r="I31" i="22"/>
  <c r="H31" i="22"/>
  <c r="G31" i="22"/>
  <c r="F31" i="22"/>
  <c r="E31" i="22"/>
  <c r="D31" i="22"/>
  <c r="D33" i="22" s="1"/>
  <c r="C31" i="22"/>
  <c r="Z30" i="22"/>
  <c r="T30" i="22"/>
  <c r="O30" i="22"/>
  <c r="N30" i="22"/>
  <c r="N33" i="22" s="1"/>
  <c r="M30" i="22"/>
  <c r="L30" i="22"/>
  <c r="L33" i="22" s="1"/>
  <c r="K30" i="22"/>
  <c r="K33" i="22" s="1"/>
  <c r="J30" i="22"/>
  <c r="J33" i="22" s="1"/>
  <c r="I30" i="22"/>
  <c r="I33" i="22" s="1"/>
  <c r="H30" i="22"/>
  <c r="H33" i="22" s="1"/>
  <c r="G30" i="22"/>
  <c r="G33" i="22" s="1"/>
  <c r="F30" i="22"/>
  <c r="F33" i="22" s="1"/>
  <c r="E30" i="22"/>
  <c r="E33" i="22" s="1"/>
  <c r="D30" i="22"/>
  <c r="C30" i="22"/>
  <c r="C33" i="22" s="1"/>
  <c r="N7" i="22"/>
  <c r="M7" i="22"/>
  <c r="L7" i="22"/>
  <c r="K7" i="22"/>
  <c r="J7" i="22"/>
  <c r="I7" i="22"/>
  <c r="H7" i="22"/>
  <c r="G7" i="22"/>
  <c r="F7" i="22"/>
  <c r="E7" i="22"/>
  <c r="D7" i="22"/>
  <c r="C7" i="22"/>
  <c r="AG6" i="22"/>
  <c r="AH32" i="22" s="1"/>
  <c r="Z6" i="22"/>
  <c r="AL6" i="22" s="1"/>
  <c r="AX6" i="22" s="1"/>
  <c r="Y6" i="22"/>
  <c r="Z32" i="22" s="1"/>
  <c r="X6" i="22"/>
  <c r="W6" i="22"/>
  <c r="AI6" i="22" s="1"/>
  <c r="AU6" i="22" s="1"/>
  <c r="V6" i="22"/>
  <c r="AH6" i="22" s="1"/>
  <c r="AT6" i="22" s="1"/>
  <c r="U6" i="22"/>
  <c r="V32" i="22" s="1"/>
  <c r="T6" i="22"/>
  <c r="S6" i="22"/>
  <c r="AE6" i="22" s="1"/>
  <c r="R6" i="22"/>
  <c r="AD6" i="22" s="1"/>
  <c r="AP6" i="22" s="1"/>
  <c r="Q6" i="22"/>
  <c r="R32" i="22" s="1"/>
  <c r="P6" i="22"/>
  <c r="O6" i="22"/>
  <c r="P32" i="22" s="1"/>
  <c r="Z5" i="22"/>
  <c r="Z31" i="22" s="1"/>
  <c r="Y5" i="22"/>
  <c r="Y31" i="22" s="1"/>
  <c r="X5" i="22"/>
  <c r="AJ5" i="22" s="1"/>
  <c r="AV5" i="22" s="1"/>
  <c r="AV31" i="22" s="1"/>
  <c r="W5" i="22"/>
  <c r="AI5" i="22" s="1"/>
  <c r="V5" i="22"/>
  <c r="V31" i="22" s="1"/>
  <c r="U5" i="22"/>
  <c r="U31" i="22" s="1"/>
  <c r="T5" i="22"/>
  <c r="AF5" i="22" s="1"/>
  <c r="S5" i="22"/>
  <c r="AE5" i="22" s="1"/>
  <c r="R5" i="22"/>
  <c r="AD5" i="22" s="1"/>
  <c r="Q5" i="22"/>
  <c r="Q31" i="22" s="1"/>
  <c r="P5" i="22"/>
  <c r="P31" i="22" s="1"/>
  <c r="O5" i="22"/>
  <c r="O31" i="22" s="1"/>
  <c r="AG4" i="22"/>
  <c r="AG30" i="22" s="1"/>
  <c r="Z4" i="22"/>
  <c r="Z7" i="22" s="1"/>
  <c r="Y4" i="22"/>
  <c r="Y30" i="22" s="1"/>
  <c r="X4" i="22"/>
  <c r="X30" i="22" s="1"/>
  <c r="W4" i="22"/>
  <c r="W30" i="22" s="1"/>
  <c r="V4" i="22"/>
  <c r="V30" i="22" s="1"/>
  <c r="U4" i="22"/>
  <c r="U30" i="22" s="1"/>
  <c r="T4" i="22"/>
  <c r="T7" i="22" s="1"/>
  <c r="S4" i="22"/>
  <c r="S30" i="22" s="1"/>
  <c r="R4" i="22"/>
  <c r="R30" i="22" s="1"/>
  <c r="R33" i="22" s="1"/>
  <c r="Q4" i="22"/>
  <c r="Q30" i="22" s="1"/>
  <c r="P4" i="22"/>
  <c r="P7" i="22" s="1"/>
  <c r="O4" i="22"/>
  <c r="O7" i="22" s="1"/>
  <c r="K6" i="24"/>
  <c r="J6" i="24"/>
  <c r="I6" i="24"/>
  <c r="H6" i="24"/>
  <c r="G6" i="24"/>
  <c r="F6" i="24"/>
  <c r="E6" i="24"/>
  <c r="D6" i="24"/>
  <c r="C6" i="24"/>
  <c r="L6" i="24" s="1"/>
  <c r="L5" i="24"/>
  <c r="L4" i="24"/>
  <c r="L3" i="24"/>
  <c r="AU64" i="8"/>
  <c r="AE64" i="8"/>
  <c r="O64" i="8"/>
  <c r="C64" i="8"/>
  <c r="AE60" i="8"/>
  <c r="AA60" i="8"/>
  <c r="W60" i="8"/>
  <c r="S60" i="8"/>
  <c r="O60" i="8"/>
  <c r="K60" i="8"/>
  <c r="G60" i="8"/>
  <c r="C60" i="8"/>
  <c r="BI59" i="8"/>
  <c r="BE59" i="8"/>
  <c r="BA59" i="8"/>
  <c r="AW59" i="8"/>
  <c r="AS59" i="8"/>
  <c r="AO59" i="8"/>
  <c r="AK59" i="8"/>
  <c r="AG59" i="8"/>
  <c r="AC59" i="8"/>
  <c r="Y59" i="8"/>
  <c r="U59" i="8"/>
  <c r="Q59" i="8"/>
  <c r="M59" i="8"/>
  <c r="I59" i="8"/>
  <c r="E59" i="8"/>
  <c r="C59" i="8"/>
  <c r="BI50" i="8"/>
  <c r="BH50" i="8"/>
  <c r="BG50" i="8"/>
  <c r="BG60" i="8" s="1"/>
  <c r="BF50" i="8"/>
  <c r="BF64" i="8" s="1"/>
  <c r="BE50" i="8"/>
  <c r="BD50" i="8"/>
  <c r="BC50" i="8"/>
  <c r="BC60" i="8" s="1"/>
  <c r="BB50" i="8"/>
  <c r="BB64" i="8" s="1"/>
  <c r="BA50" i="8"/>
  <c r="AZ50" i="8"/>
  <c r="AY50" i="8"/>
  <c r="AY60" i="8" s="1"/>
  <c r="AX50" i="8"/>
  <c r="AX64" i="8" s="1"/>
  <c r="AW50" i="8"/>
  <c r="AV50" i="8"/>
  <c r="AU50" i="8"/>
  <c r="AU60" i="8" s="1"/>
  <c r="AT50" i="8"/>
  <c r="AT64" i="8" s="1"/>
  <c r="AS50" i="8"/>
  <c r="AR50" i="8"/>
  <c r="AQ50" i="8"/>
  <c r="AQ60" i="8" s="1"/>
  <c r="AP50" i="8"/>
  <c r="AP64" i="8" s="1"/>
  <c r="AO50" i="8"/>
  <c r="AN50" i="8"/>
  <c r="AM50" i="8"/>
  <c r="AM60" i="8" s="1"/>
  <c r="AL50" i="8"/>
  <c r="AL64" i="8" s="1"/>
  <c r="AK50" i="8"/>
  <c r="AJ50" i="8"/>
  <c r="AI50" i="8"/>
  <c r="AI60" i="8" s="1"/>
  <c r="AH50" i="8"/>
  <c r="AH64" i="8" s="1"/>
  <c r="AG50" i="8"/>
  <c r="AF50" i="8"/>
  <c r="AF64" i="8" s="1"/>
  <c r="AE50" i="8"/>
  <c r="AD50" i="8"/>
  <c r="AD64" i="8" s="1"/>
  <c r="AC50" i="8"/>
  <c r="AB50" i="8"/>
  <c r="AB64" i="8" s="1"/>
  <c r="AA50" i="8"/>
  <c r="AA64" i="8" s="1"/>
  <c r="Z50" i="8"/>
  <c r="Z64" i="8" s="1"/>
  <c r="Y50" i="8"/>
  <c r="Y64" i="8" s="1"/>
  <c r="X50" i="8"/>
  <c r="X64" i="8" s="1"/>
  <c r="W50" i="8"/>
  <c r="W64" i="8" s="1"/>
  <c r="V50" i="8"/>
  <c r="V64" i="8" s="1"/>
  <c r="U50" i="8"/>
  <c r="U64" i="8" s="1"/>
  <c r="T50" i="8"/>
  <c r="T64" i="8" s="1"/>
  <c r="S50" i="8"/>
  <c r="S64" i="8" s="1"/>
  <c r="R50" i="8"/>
  <c r="R64" i="8" s="1"/>
  <c r="Q50" i="8"/>
  <c r="Q64" i="8" s="1"/>
  <c r="P50" i="8"/>
  <c r="P64" i="8" s="1"/>
  <c r="O50" i="8"/>
  <c r="N50" i="8"/>
  <c r="N64" i="8" s="1"/>
  <c r="M50" i="8"/>
  <c r="M64" i="8" s="1"/>
  <c r="L50" i="8"/>
  <c r="L64" i="8" s="1"/>
  <c r="K50" i="8"/>
  <c r="K64" i="8" s="1"/>
  <c r="J50" i="8"/>
  <c r="J64" i="8" s="1"/>
  <c r="I50" i="8"/>
  <c r="I64" i="8" s="1"/>
  <c r="H50" i="8"/>
  <c r="H64" i="8" s="1"/>
  <c r="G50" i="8"/>
  <c r="G64" i="8" s="1"/>
  <c r="F50" i="8"/>
  <c r="F64" i="8" s="1"/>
  <c r="E50" i="8"/>
  <c r="E64" i="8" s="1"/>
  <c r="D50" i="8"/>
  <c r="D64" i="8" s="1"/>
  <c r="BI49" i="8"/>
  <c r="BH49" i="8"/>
  <c r="BH59" i="8" s="1"/>
  <c r="BG49" i="8"/>
  <c r="BG59" i="8" s="1"/>
  <c r="BF49" i="8"/>
  <c r="BF59" i="8" s="1"/>
  <c r="BE49" i="8"/>
  <c r="BD49" i="8"/>
  <c r="BD59" i="8" s="1"/>
  <c r="BC49" i="8"/>
  <c r="BC59" i="8" s="1"/>
  <c r="BB49" i="8"/>
  <c r="BB59" i="8" s="1"/>
  <c r="BA49" i="8"/>
  <c r="AZ49" i="8"/>
  <c r="AZ59" i="8" s="1"/>
  <c r="AY49" i="8"/>
  <c r="AY59" i="8" s="1"/>
  <c r="AX49" i="8"/>
  <c r="AX59" i="8" s="1"/>
  <c r="AW49" i="8"/>
  <c r="AV49" i="8"/>
  <c r="AV59" i="8" s="1"/>
  <c r="AU49" i="8"/>
  <c r="AU59" i="8" s="1"/>
  <c r="AU67" i="8" s="1"/>
  <c r="AT49" i="8"/>
  <c r="AT59" i="8" s="1"/>
  <c r="AS49" i="8"/>
  <c r="AR49" i="8"/>
  <c r="AR59" i="8" s="1"/>
  <c r="AQ49" i="8"/>
  <c r="AQ59" i="8" s="1"/>
  <c r="AP49" i="8"/>
  <c r="AP59" i="8" s="1"/>
  <c r="AO49" i="8"/>
  <c r="AN49" i="8"/>
  <c r="AN59" i="8" s="1"/>
  <c r="AM49" i="8"/>
  <c r="AM59" i="8" s="1"/>
  <c r="AL49" i="8"/>
  <c r="AL59" i="8" s="1"/>
  <c r="AK49" i="8"/>
  <c r="AJ49" i="8"/>
  <c r="AJ59" i="8" s="1"/>
  <c r="AI49" i="8"/>
  <c r="AI59" i="8" s="1"/>
  <c r="AH49" i="8"/>
  <c r="AH59" i="8" s="1"/>
  <c r="AG49" i="8"/>
  <c r="AF49" i="8"/>
  <c r="AF59" i="8" s="1"/>
  <c r="AE49" i="8"/>
  <c r="AE59" i="8" s="1"/>
  <c r="AE67" i="8" s="1"/>
  <c r="AD49" i="8"/>
  <c r="AD59" i="8" s="1"/>
  <c r="AC49" i="8"/>
  <c r="AB49" i="8"/>
  <c r="AB59" i="8" s="1"/>
  <c r="AA49" i="8"/>
  <c r="AA59" i="8" s="1"/>
  <c r="AA67" i="8" s="1"/>
  <c r="Z49" i="8"/>
  <c r="Z59" i="8" s="1"/>
  <c r="Y49" i="8"/>
  <c r="X49" i="8"/>
  <c r="X59" i="8" s="1"/>
  <c r="W49" i="8"/>
  <c r="W59" i="8" s="1"/>
  <c r="W67" i="8" s="1"/>
  <c r="V49" i="8"/>
  <c r="V59" i="8" s="1"/>
  <c r="U49" i="8"/>
  <c r="T49" i="8"/>
  <c r="T59" i="8" s="1"/>
  <c r="S49" i="8"/>
  <c r="S59" i="8" s="1"/>
  <c r="S67" i="8" s="1"/>
  <c r="R49" i="8"/>
  <c r="R59" i="8" s="1"/>
  <c r="Q49" i="8"/>
  <c r="P49" i="8"/>
  <c r="P59" i="8" s="1"/>
  <c r="O49" i="8"/>
  <c r="O59" i="8" s="1"/>
  <c r="O67" i="8" s="1"/>
  <c r="N49" i="8"/>
  <c r="N59" i="8" s="1"/>
  <c r="M49" i="8"/>
  <c r="L49" i="8"/>
  <c r="L59" i="8" s="1"/>
  <c r="K49" i="8"/>
  <c r="K59" i="8" s="1"/>
  <c r="K67" i="8" s="1"/>
  <c r="J49" i="8"/>
  <c r="J59" i="8" s="1"/>
  <c r="I49" i="8"/>
  <c r="H49" i="8"/>
  <c r="H59" i="8" s="1"/>
  <c r="G49" i="8"/>
  <c r="G59" i="8" s="1"/>
  <c r="G67" i="8" s="1"/>
  <c r="F49" i="8"/>
  <c r="F59" i="8" s="1"/>
  <c r="E49" i="8"/>
  <c r="D49" i="8"/>
  <c r="D59" i="8" s="1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U59" i="7"/>
  <c r="S59" i="7"/>
  <c r="Q59" i="7"/>
  <c r="O59" i="7"/>
  <c r="M59" i="7"/>
  <c r="L6" i="5" s="1"/>
  <c r="K59" i="7"/>
  <c r="I59" i="7"/>
  <c r="G59" i="7"/>
  <c r="E59" i="7"/>
  <c r="D6" i="5" s="1"/>
  <c r="V58" i="7"/>
  <c r="T58" i="7"/>
  <c r="R58" i="7"/>
  <c r="P58" i="7"/>
  <c r="N58" i="7"/>
  <c r="L58" i="7"/>
  <c r="J58" i="7"/>
  <c r="H58" i="7"/>
  <c r="F58" i="7"/>
  <c r="D58" i="7"/>
  <c r="V50" i="7"/>
  <c r="V66" i="7" s="1"/>
  <c r="U50" i="7"/>
  <c r="U66" i="7" s="1"/>
  <c r="T50" i="7"/>
  <c r="T66" i="7" s="1"/>
  <c r="S50" i="7"/>
  <c r="S66" i="7" s="1"/>
  <c r="R50" i="7"/>
  <c r="R66" i="7" s="1"/>
  <c r="Q50" i="7"/>
  <c r="Q66" i="7" s="1"/>
  <c r="P50" i="7"/>
  <c r="P66" i="7" s="1"/>
  <c r="O50" i="7"/>
  <c r="O66" i="7" s="1"/>
  <c r="N50" i="7"/>
  <c r="N66" i="7" s="1"/>
  <c r="M50" i="7"/>
  <c r="M66" i="7" s="1"/>
  <c r="L50" i="7"/>
  <c r="L66" i="7" s="1"/>
  <c r="K50" i="7"/>
  <c r="K66" i="7" s="1"/>
  <c r="J50" i="7"/>
  <c r="J66" i="7" s="1"/>
  <c r="I50" i="7"/>
  <c r="I66" i="7" s="1"/>
  <c r="H50" i="7"/>
  <c r="H66" i="7" s="1"/>
  <c r="G50" i="7"/>
  <c r="G66" i="7" s="1"/>
  <c r="F50" i="7"/>
  <c r="F66" i="7" s="1"/>
  <c r="E50" i="7"/>
  <c r="E66" i="7" s="1"/>
  <c r="D50" i="7"/>
  <c r="D66" i="7" s="1"/>
  <c r="V49" i="7"/>
  <c r="U49" i="7"/>
  <c r="U65" i="7" s="1"/>
  <c r="T8" i="5" s="1"/>
  <c r="T49" i="7"/>
  <c r="T59" i="7" s="1"/>
  <c r="S6" i="5" s="1"/>
  <c r="S49" i="7"/>
  <c r="S65" i="7" s="1"/>
  <c r="R49" i="7"/>
  <c r="Q49" i="7"/>
  <c r="Q65" i="7" s="1"/>
  <c r="P8" i="5" s="1"/>
  <c r="P49" i="7"/>
  <c r="P59" i="7" s="1"/>
  <c r="O6" i="5" s="1"/>
  <c r="O49" i="7"/>
  <c r="O65" i="7" s="1"/>
  <c r="N49" i="7"/>
  <c r="M49" i="7"/>
  <c r="M65" i="7" s="1"/>
  <c r="L8" i="5" s="1"/>
  <c r="L49" i="7"/>
  <c r="L59" i="7" s="1"/>
  <c r="K6" i="5" s="1"/>
  <c r="K49" i="7"/>
  <c r="K65" i="7" s="1"/>
  <c r="J49" i="7"/>
  <c r="I49" i="7"/>
  <c r="I65" i="7" s="1"/>
  <c r="H8" i="5" s="1"/>
  <c r="H49" i="7"/>
  <c r="H59" i="7" s="1"/>
  <c r="G6" i="5" s="1"/>
  <c r="G49" i="7"/>
  <c r="G65" i="7" s="1"/>
  <c r="F49" i="7"/>
  <c r="E49" i="7"/>
  <c r="E65" i="7" s="1"/>
  <c r="D8" i="5" s="1"/>
  <c r="D49" i="7"/>
  <c r="D59" i="7" s="1"/>
  <c r="C6" i="5" s="1"/>
  <c r="V48" i="7"/>
  <c r="U48" i="7"/>
  <c r="U58" i="7" s="1"/>
  <c r="T48" i="7"/>
  <c r="S48" i="7"/>
  <c r="S58" i="7" s="1"/>
  <c r="R48" i="7"/>
  <c r="Q48" i="7"/>
  <c r="Q58" i="7" s="1"/>
  <c r="P48" i="7"/>
  <c r="O48" i="7"/>
  <c r="O58" i="7" s="1"/>
  <c r="N48" i="7"/>
  <c r="M48" i="7"/>
  <c r="M58" i="7" s="1"/>
  <c r="L48" i="7"/>
  <c r="K48" i="7"/>
  <c r="K58" i="7" s="1"/>
  <c r="J48" i="7"/>
  <c r="I48" i="7"/>
  <c r="I58" i="7" s="1"/>
  <c r="H48" i="7"/>
  <c r="G48" i="7"/>
  <c r="G58" i="7" s="1"/>
  <c r="F48" i="7"/>
  <c r="E48" i="7"/>
  <c r="E58" i="7" s="1"/>
  <c r="D48" i="7"/>
  <c r="R8" i="5"/>
  <c r="N8" i="5"/>
  <c r="J8" i="5"/>
  <c r="F8" i="5"/>
  <c r="U7" i="5"/>
  <c r="Q7" i="5"/>
  <c r="M7" i="5"/>
  <c r="I7" i="5"/>
  <c r="E7" i="5"/>
  <c r="T6" i="5"/>
  <c r="R6" i="5"/>
  <c r="P6" i="5"/>
  <c r="N6" i="5"/>
  <c r="J6" i="5"/>
  <c r="H6" i="5"/>
  <c r="F6" i="5"/>
  <c r="L7" i="1"/>
  <c r="K7" i="1"/>
  <c r="J7" i="1"/>
  <c r="I7" i="1"/>
  <c r="F7" i="1"/>
  <c r="E7" i="1"/>
  <c r="D7" i="1"/>
  <c r="C7" i="1"/>
  <c r="O9" i="5" l="1"/>
  <c r="F7" i="5"/>
  <c r="F9" i="5" s="1"/>
  <c r="G67" i="7"/>
  <c r="G7" i="5"/>
  <c r="V67" i="8"/>
  <c r="BF67" i="8"/>
  <c r="R67" i="7"/>
  <c r="AQ67" i="8"/>
  <c r="AY67" i="8"/>
  <c r="AC67" i="8"/>
  <c r="H9" i="5"/>
  <c r="J7" i="5"/>
  <c r="K67" i="7"/>
  <c r="N7" i="5"/>
  <c r="O67" i="7"/>
  <c r="R7" i="5"/>
  <c r="S67" i="7"/>
  <c r="P67" i="7"/>
  <c r="O7" i="5"/>
  <c r="R67" i="8"/>
  <c r="Z67" i="8"/>
  <c r="BB67" i="8"/>
  <c r="J9" i="5"/>
  <c r="R9" i="5"/>
  <c r="E67" i="7"/>
  <c r="D7" i="5"/>
  <c r="D9" i="5" s="1"/>
  <c r="I67" i="7"/>
  <c r="H7" i="5"/>
  <c r="Q67" i="7"/>
  <c r="P7" i="5"/>
  <c r="P9" i="5" s="1"/>
  <c r="F59" i="7"/>
  <c r="E6" i="5" s="1"/>
  <c r="E9" i="5" s="1"/>
  <c r="F65" i="7"/>
  <c r="E8" i="5" s="1"/>
  <c r="N59" i="7"/>
  <c r="M6" i="5" s="1"/>
  <c r="N65" i="7"/>
  <c r="M8" i="5" s="1"/>
  <c r="D67" i="7"/>
  <c r="C7" i="5"/>
  <c r="K7" i="5"/>
  <c r="K9" i="5" s="1"/>
  <c r="T67" i="7"/>
  <c r="S7" i="5"/>
  <c r="H67" i="8"/>
  <c r="L67" i="8"/>
  <c r="X67" i="8"/>
  <c r="AB67" i="8"/>
  <c r="M67" i="7"/>
  <c r="L7" i="5"/>
  <c r="L9" i="5" s="1"/>
  <c r="U67" i="7"/>
  <c r="T7" i="5"/>
  <c r="T9" i="5" s="1"/>
  <c r="J59" i="7"/>
  <c r="I6" i="5" s="1"/>
  <c r="I9" i="5" s="1"/>
  <c r="J65" i="7"/>
  <c r="I8" i="5" s="1"/>
  <c r="R59" i="7"/>
  <c r="Q6" i="5" s="1"/>
  <c r="R65" i="7"/>
  <c r="Q8" i="5" s="1"/>
  <c r="V59" i="7"/>
  <c r="U6" i="5" s="1"/>
  <c r="U9" i="5" s="1"/>
  <c r="V65" i="7"/>
  <c r="U8" i="5" s="1"/>
  <c r="N9" i="5"/>
  <c r="F67" i="7"/>
  <c r="E67" i="8"/>
  <c r="U67" i="8"/>
  <c r="D65" i="7"/>
  <c r="C8" i="5" s="1"/>
  <c r="H65" i="7"/>
  <c r="G8" i="5" s="1"/>
  <c r="G9" i="5" s="1"/>
  <c r="L65" i="7"/>
  <c r="K8" i="5" s="1"/>
  <c r="P65" i="7"/>
  <c r="O8" i="5" s="1"/>
  <c r="T65" i="7"/>
  <c r="S8" i="5" s="1"/>
  <c r="AJ60" i="8"/>
  <c r="AJ67" i="8" s="1"/>
  <c r="AJ64" i="8"/>
  <c r="AN60" i="8"/>
  <c r="AN64" i="8"/>
  <c r="AN67" i="8" s="1"/>
  <c r="AR60" i="8"/>
  <c r="AR67" i="8" s="1"/>
  <c r="AR64" i="8"/>
  <c r="AV60" i="8"/>
  <c r="AV67" i="8" s="1"/>
  <c r="AV64" i="8"/>
  <c r="AZ60" i="8"/>
  <c r="AZ67" i="8" s="1"/>
  <c r="AZ64" i="8"/>
  <c r="BD60" i="8"/>
  <c r="BD64" i="8"/>
  <c r="BD67" i="8" s="1"/>
  <c r="BH60" i="8"/>
  <c r="BH67" i="8" s="1"/>
  <c r="BH64" i="8"/>
  <c r="F60" i="8"/>
  <c r="F67" i="8" s="1"/>
  <c r="J60" i="8"/>
  <c r="J67" i="8" s="1"/>
  <c r="N60" i="8"/>
  <c r="N67" i="8" s="1"/>
  <c r="R60" i="8"/>
  <c r="V60" i="8"/>
  <c r="Z60" i="8"/>
  <c r="AP60" i="8"/>
  <c r="AP67" i="8" s="1"/>
  <c r="BF60" i="8"/>
  <c r="AD31" i="22"/>
  <c r="AP5" i="22"/>
  <c r="AP31" i="22" s="1"/>
  <c r="M32" i="22"/>
  <c r="M31" i="22"/>
  <c r="M33" i="22" s="1"/>
  <c r="AC60" i="8"/>
  <c r="AC64" i="8"/>
  <c r="AG60" i="8"/>
  <c r="AG67" i="8" s="1"/>
  <c r="AG64" i="8"/>
  <c r="AK60" i="8"/>
  <c r="AK67" i="8" s="1"/>
  <c r="AK64" i="8"/>
  <c r="AO60" i="8"/>
  <c r="AO67" i="8" s="1"/>
  <c r="AO64" i="8"/>
  <c r="AS60" i="8"/>
  <c r="AS67" i="8" s="1"/>
  <c r="AS64" i="8"/>
  <c r="AW60" i="8"/>
  <c r="AW67" i="8" s="1"/>
  <c r="AW64" i="8"/>
  <c r="BA60" i="8"/>
  <c r="BA67" i="8" s="1"/>
  <c r="BA64" i="8"/>
  <c r="BE60" i="8"/>
  <c r="BE67" i="8" s="1"/>
  <c r="BE64" i="8"/>
  <c r="BI60" i="8"/>
  <c r="BI67" i="8" s="1"/>
  <c r="BI64" i="8"/>
  <c r="AF60" i="8"/>
  <c r="AF67" i="8" s="1"/>
  <c r="AT60" i="8"/>
  <c r="AT67" i="8" s="1"/>
  <c r="AI64" i="8"/>
  <c r="AI67" i="8" s="1"/>
  <c r="AY64" i="8"/>
  <c r="AK4" i="22"/>
  <c r="AE31" i="22"/>
  <c r="AQ5" i="22"/>
  <c r="AQ31" i="22" s="1"/>
  <c r="AI31" i="22"/>
  <c r="AU5" i="22"/>
  <c r="AU31" i="22" s="1"/>
  <c r="AC5" i="22"/>
  <c r="AK6" i="22"/>
  <c r="Q7" i="22"/>
  <c r="D60" i="8"/>
  <c r="D67" i="8" s="1"/>
  <c r="H60" i="8"/>
  <c r="L60" i="8"/>
  <c r="P60" i="8"/>
  <c r="P67" i="8" s="1"/>
  <c r="T60" i="8"/>
  <c r="T67" i="8" s="1"/>
  <c r="X60" i="8"/>
  <c r="AB60" i="8"/>
  <c r="AH60" i="8"/>
  <c r="AH67" i="8" s="1"/>
  <c r="AX60" i="8"/>
  <c r="AX67" i="8" s="1"/>
  <c r="AM64" i="8"/>
  <c r="AM67" i="8" s="1"/>
  <c r="BC64" i="8"/>
  <c r="BC67" i="8" s="1"/>
  <c r="V33" i="22"/>
  <c r="AR5" i="22"/>
  <c r="AR31" i="22" s="1"/>
  <c r="AF31" i="22"/>
  <c r="AG5" i="22"/>
  <c r="U7" i="22"/>
  <c r="AJ31" i="22"/>
  <c r="E60" i="8"/>
  <c r="I60" i="8"/>
  <c r="I67" i="8" s="1"/>
  <c r="M60" i="8"/>
  <c r="M67" i="8" s="1"/>
  <c r="Q60" i="8"/>
  <c r="Q67" i="8" s="1"/>
  <c r="U60" i="8"/>
  <c r="Y60" i="8"/>
  <c r="Y67" i="8" s="1"/>
  <c r="AD60" i="8"/>
  <c r="AD67" i="8" s="1"/>
  <c r="AL60" i="8"/>
  <c r="AL67" i="8" s="1"/>
  <c r="BB60" i="8"/>
  <c r="AQ64" i="8"/>
  <c r="BG64" i="8"/>
  <c r="BG67" i="8" s="1"/>
  <c r="AC4" i="22"/>
  <c r="AS4" i="22"/>
  <c r="AK5" i="22"/>
  <c r="AQ6" i="22"/>
  <c r="AC6" i="22"/>
  <c r="AS6" i="22"/>
  <c r="AT32" i="22" s="1"/>
  <c r="Y7" i="22"/>
  <c r="Z33" i="22"/>
  <c r="AD4" i="22"/>
  <c r="AH4" i="22"/>
  <c r="AL4" i="22"/>
  <c r="AH5" i="22"/>
  <c r="AL5" i="22"/>
  <c r="R7" i="22"/>
  <c r="V7" i="22"/>
  <c r="P30" i="22"/>
  <c r="P33" i="22" s="1"/>
  <c r="S31" i="22"/>
  <c r="S33" i="22" s="1"/>
  <c r="X31" i="22"/>
  <c r="X33" i="22" s="1"/>
  <c r="X32" i="22"/>
  <c r="AA4" i="22"/>
  <c r="AE4" i="22"/>
  <c r="AI4" i="22"/>
  <c r="AA5" i="22"/>
  <c r="AA6" i="22"/>
  <c r="S7" i="22"/>
  <c r="W7" i="22"/>
  <c r="T31" i="22"/>
  <c r="T33" i="22" s="1"/>
  <c r="AQ32" i="22"/>
  <c r="AU32" i="22"/>
  <c r="AB4" i="22"/>
  <c r="AF4" i="22"/>
  <c r="AJ4" i="22"/>
  <c r="AB5" i="22"/>
  <c r="Q32" i="22"/>
  <c r="Q33" i="22" s="1"/>
  <c r="U32" i="22"/>
  <c r="U33" i="22" s="1"/>
  <c r="Y32" i="22"/>
  <c r="Y33" i="22" s="1"/>
  <c r="AB6" i="22"/>
  <c r="AF6" i="22"/>
  <c r="AJ6" i="22"/>
  <c r="X7" i="22"/>
  <c r="O32" i="22"/>
  <c r="O33" i="22" s="1"/>
  <c r="S32" i="22"/>
  <c r="W32" i="22"/>
  <c r="W33" i="22" s="1"/>
  <c r="AE32" i="22"/>
  <c r="AI32" i="22"/>
  <c r="C11" i="10"/>
  <c r="C14" i="10" s="1"/>
  <c r="G11" i="10"/>
  <c r="G14" i="10" s="1"/>
  <c r="K11" i="10"/>
  <c r="K14" i="10" s="1"/>
  <c r="O11" i="10"/>
  <c r="O14" i="10" s="1"/>
  <c r="D11" i="10"/>
  <c r="D14" i="10" s="1"/>
  <c r="H11" i="10"/>
  <c r="H14" i="10" s="1"/>
  <c r="L11" i="10"/>
  <c r="L14" i="10" s="1"/>
  <c r="P11" i="10"/>
  <c r="P14" i="10" s="1"/>
  <c r="E11" i="10"/>
  <c r="E14" i="10" s="1"/>
  <c r="I11" i="10"/>
  <c r="I14" i="10" s="1"/>
  <c r="M11" i="10"/>
  <c r="M14" i="10" s="1"/>
  <c r="Q11" i="10"/>
  <c r="Q14" i="10" s="1"/>
  <c r="F11" i="10"/>
  <c r="F14" i="10" s="1"/>
  <c r="J11" i="10"/>
  <c r="J14" i="10" s="1"/>
  <c r="N11" i="10"/>
  <c r="N14" i="10" s="1"/>
  <c r="R11" i="10"/>
  <c r="R14" i="10" s="1"/>
  <c r="Q22" i="10" l="1"/>
  <c r="Q20" i="10"/>
  <c r="Q23" i="10" s="1"/>
  <c r="Q19" i="10"/>
  <c r="P22" i="10"/>
  <c r="P20" i="10"/>
  <c r="P23" i="10" s="1"/>
  <c r="P19" i="10"/>
  <c r="P24" i="10" s="1"/>
  <c r="O22" i="10"/>
  <c r="O20" i="10"/>
  <c r="O19" i="10"/>
  <c r="AV6" i="22"/>
  <c r="AJ32" i="22"/>
  <c r="AF7" i="22"/>
  <c r="AR4" i="22"/>
  <c r="AF30" i="22"/>
  <c r="AE7" i="22"/>
  <c r="AQ4" i="22"/>
  <c r="AE30" i="22"/>
  <c r="AE33" i="22" s="1"/>
  <c r="AL31" i="22"/>
  <c r="AX5" i="22"/>
  <c r="AX31" i="22" s="1"/>
  <c r="AD30" i="22"/>
  <c r="AD7" i="22"/>
  <c r="AP4" i="22"/>
  <c r="AD32" i="22"/>
  <c r="AO6" i="22"/>
  <c r="AP32" i="22" s="1"/>
  <c r="AK31" i="22"/>
  <c r="AW5" i="22"/>
  <c r="AW31" i="22" s="1"/>
  <c r="AL32" i="22"/>
  <c r="AW6" i="22"/>
  <c r="AX32" i="22" s="1"/>
  <c r="N22" i="10"/>
  <c r="N20" i="10"/>
  <c r="N23" i="10" s="1"/>
  <c r="N19" i="10"/>
  <c r="L22" i="10"/>
  <c r="L20" i="10"/>
  <c r="L23" i="10" s="1"/>
  <c r="L19" i="10"/>
  <c r="L24" i="10" s="1"/>
  <c r="AB32" i="22"/>
  <c r="AM6" i="22"/>
  <c r="AH31" i="22"/>
  <c r="AT5" i="22"/>
  <c r="AT31" i="22" s="1"/>
  <c r="AC31" i="22"/>
  <c r="AO5" i="22"/>
  <c r="AO31" i="22" s="1"/>
  <c r="J67" i="7"/>
  <c r="J22" i="10"/>
  <c r="J20" i="10"/>
  <c r="J19" i="10"/>
  <c r="I22" i="10"/>
  <c r="I20" i="10"/>
  <c r="I23" i="10" s="1"/>
  <c r="I19" i="10"/>
  <c r="H22" i="10"/>
  <c r="H20" i="10"/>
  <c r="H23" i="10" s="1"/>
  <c r="H19" i="10"/>
  <c r="H24" i="10" s="1"/>
  <c r="G22" i="10"/>
  <c r="G20" i="10"/>
  <c r="G19" i="10"/>
  <c r="AA32" i="22"/>
  <c r="AK32" i="22"/>
  <c r="AC32" i="22"/>
  <c r="AN6" i="22"/>
  <c r="AO32" i="22" s="1"/>
  <c r="AN5" i="22"/>
  <c r="AN31" i="22" s="1"/>
  <c r="AB31" i="22"/>
  <c r="AA31" i="22"/>
  <c r="AM5" i="22"/>
  <c r="AM31" i="22" s="1"/>
  <c r="AL30" i="22"/>
  <c r="AL33" i="22" s="1"/>
  <c r="AL7" i="22"/>
  <c r="AX4" i="22"/>
  <c r="AC30" i="22"/>
  <c r="AC33" i="22" s="1"/>
  <c r="AO4" i="22"/>
  <c r="AC7" i="22"/>
  <c r="AG31" i="22"/>
  <c r="AS5" i="22"/>
  <c r="AS31" i="22" s="1"/>
  <c r="AG7" i="22"/>
  <c r="AK30" i="22"/>
  <c r="AK33" i="22" s="1"/>
  <c r="AK7" i="22"/>
  <c r="AW4" i="22"/>
  <c r="V67" i="7"/>
  <c r="Q9" i="5"/>
  <c r="L67" i="7"/>
  <c r="M9" i="5"/>
  <c r="R22" i="10"/>
  <c r="R20" i="10"/>
  <c r="R23" i="10" s="1"/>
  <c r="R19" i="10"/>
  <c r="R24" i="10" s="1"/>
  <c r="M22" i="10"/>
  <c r="M20" i="10"/>
  <c r="M19" i="10"/>
  <c r="K22" i="10"/>
  <c r="K20" i="10"/>
  <c r="K19" i="10"/>
  <c r="AG32" i="22"/>
  <c r="AR6" i="22"/>
  <c r="AS32" i="22" s="1"/>
  <c r="AB7" i="22"/>
  <c r="AN4" i="22"/>
  <c r="AB30" i="22"/>
  <c r="AB33" i="22" s="1"/>
  <c r="AA7" i="22"/>
  <c r="AM4" i="22"/>
  <c r="AA30" i="22"/>
  <c r="AA33" i="22" s="1"/>
  <c r="AS30" i="22"/>
  <c r="AS33" i="22" s="1"/>
  <c r="AS7" i="22"/>
  <c r="F22" i="10"/>
  <c r="F20" i="10"/>
  <c r="F19" i="10"/>
  <c r="E22" i="10"/>
  <c r="E20" i="10"/>
  <c r="E23" i="10" s="1"/>
  <c r="E19" i="10"/>
  <c r="D22" i="10"/>
  <c r="D20" i="10"/>
  <c r="D23" i="10" s="1"/>
  <c r="D19" i="10"/>
  <c r="D24" i="10" s="1"/>
  <c r="C22" i="10"/>
  <c r="C20" i="10"/>
  <c r="C19" i="10"/>
  <c r="AJ7" i="22"/>
  <c r="AV4" i="22"/>
  <c r="AJ30" i="22"/>
  <c r="AJ33" i="22" s="1"/>
  <c r="AI30" i="22"/>
  <c r="AI33" i="22" s="1"/>
  <c r="AI7" i="22"/>
  <c r="AU4" i="22"/>
  <c r="AH30" i="22"/>
  <c r="AH33" i="22" s="1"/>
  <c r="AH7" i="22"/>
  <c r="AT4" i="22"/>
  <c r="AF32" i="22"/>
  <c r="N67" i="7"/>
  <c r="S9" i="5"/>
  <c r="C9" i="5"/>
  <c r="H67" i="7"/>
  <c r="F24" i="10" l="1"/>
  <c r="M24" i="10"/>
  <c r="AX7" i="22"/>
  <c r="AX30" i="22"/>
  <c r="AX33" i="22" s="1"/>
  <c r="J26" i="10"/>
  <c r="G23" i="10"/>
  <c r="J24" i="10"/>
  <c r="AN32" i="22"/>
  <c r="AM32" i="22"/>
  <c r="AD33" i="22"/>
  <c r="AQ7" i="22"/>
  <c r="AQ30" i="22"/>
  <c r="AQ33" i="22" s="1"/>
  <c r="R26" i="10"/>
  <c r="O23" i="10"/>
  <c r="F26" i="10"/>
  <c r="C23" i="10"/>
  <c r="AU7" i="22"/>
  <c r="AU30" i="22"/>
  <c r="AU33" i="22" s="1"/>
  <c r="AV7" i="22"/>
  <c r="AV30" i="22"/>
  <c r="F28" i="10"/>
  <c r="E24" i="10"/>
  <c r="F23" i="10"/>
  <c r="AN30" i="22"/>
  <c r="AN33" i="22" s="1"/>
  <c r="AN7" i="22"/>
  <c r="N25" i="10"/>
  <c r="K24" i="10"/>
  <c r="M23" i="10"/>
  <c r="AO30" i="22"/>
  <c r="AO33" i="22" s="1"/>
  <c r="AO7" i="22"/>
  <c r="J28" i="10"/>
  <c r="I24" i="10"/>
  <c r="J23" i="10"/>
  <c r="N24" i="10"/>
  <c r="R28" i="10"/>
  <c r="Q24" i="10"/>
  <c r="AT30" i="22"/>
  <c r="AT33" i="22" s="1"/>
  <c r="AT7" i="22"/>
  <c r="AM30" i="22"/>
  <c r="AM33" i="22" s="1"/>
  <c r="AM7" i="22"/>
  <c r="N26" i="10"/>
  <c r="K23" i="10"/>
  <c r="AW30" i="22"/>
  <c r="AW33" i="22" s="1"/>
  <c r="AW7" i="22"/>
  <c r="AP7" i="22"/>
  <c r="AP30" i="22"/>
  <c r="AP33" i="22" s="1"/>
  <c r="AF33" i="22"/>
  <c r="AV32" i="22"/>
  <c r="AW32" i="22"/>
  <c r="F25" i="10"/>
  <c r="C24" i="10"/>
  <c r="N28" i="10"/>
  <c r="AG33" i="22"/>
  <c r="AR32" i="22"/>
  <c r="J25" i="10"/>
  <c r="G24" i="10"/>
  <c r="AR7" i="22"/>
  <c r="AR30" i="22"/>
  <c r="AR33" i="22" s="1"/>
  <c r="R25" i="10"/>
  <c r="O24" i="10"/>
  <c r="AV33" i="22" l="1"/>
</calcChain>
</file>

<file path=xl/sharedStrings.xml><?xml version="1.0" encoding="utf-8"?>
<sst xmlns="http://schemas.openxmlformats.org/spreadsheetml/2006/main" count="786" uniqueCount="436">
  <si>
    <t>Vorräte</t>
  </si>
  <si>
    <t>Working Capital</t>
  </si>
  <si>
    <t>Left</t>
  </si>
  <si>
    <t>Top</t>
  </si>
  <si>
    <t>Right</t>
  </si>
  <si>
    <t>Bottom</t>
  </si>
  <si>
    <t>Ref</t>
  </si>
  <si>
    <t>Cash Conversion Cycle</t>
  </si>
  <si>
    <t>Working capital - Quarterly cash conversion cycle</t>
  </si>
  <si>
    <t>€000</t>
  </si>
  <si>
    <t>1Q</t>
  </si>
  <si>
    <t>2Q</t>
  </si>
  <si>
    <t>3Q</t>
  </si>
  <si>
    <t>4Q</t>
  </si>
  <si>
    <t>Days in inventory</t>
  </si>
  <si>
    <t>Inventory days</t>
  </si>
  <si>
    <t>Days sales outstanding</t>
  </si>
  <si>
    <t>Debtor days</t>
  </si>
  <si>
    <t>Creditor days</t>
  </si>
  <si>
    <t>Mar</t>
  </si>
  <si>
    <t>Jun</t>
  </si>
  <si>
    <t>Sep</t>
  </si>
  <si>
    <t>Dec</t>
  </si>
  <si>
    <t>Mapping zu SuSaLi</t>
  </si>
  <si>
    <t>Kontoname</t>
  </si>
  <si>
    <t>März 2008</t>
  </si>
  <si>
    <t>Juni 2008</t>
  </si>
  <si>
    <t>Sept. 2008</t>
  </si>
  <si>
    <t>Dez. 2008</t>
  </si>
  <si>
    <t>März 2009</t>
  </si>
  <si>
    <t>Juni 2009</t>
  </si>
  <si>
    <t>Sept. 2009</t>
  </si>
  <si>
    <t>Dez. 2009</t>
  </si>
  <si>
    <t>März 2010</t>
  </si>
  <si>
    <t>Juni 2010</t>
  </si>
  <si>
    <t>Sept. 2010</t>
  </si>
  <si>
    <t>Dez. 2010</t>
  </si>
  <si>
    <t>März 2011</t>
  </si>
  <si>
    <t>Juni 2011</t>
  </si>
  <si>
    <t>Sept. 2011</t>
  </si>
  <si>
    <t>Dez. 2011</t>
  </si>
  <si>
    <t>März 2012</t>
  </si>
  <si>
    <t>Juni 2012</t>
  </si>
  <si>
    <t>Sept. 2012</t>
  </si>
  <si>
    <t>Roh.-Hilfs.-u. Betriebsstoffe</t>
  </si>
  <si>
    <t>Festwert Hilfsstoffe</t>
  </si>
  <si>
    <t>Unfertige Erzeugnisse</t>
  </si>
  <si>
    <t>Fertige Erzeugnisse</t>
  </si>
  <si>
    <t>Inventory SuSaLi</t>
  </si>
  <si>
    <t>Inventur</t>
  </si>
  <si>
    <t>ROHLINGE (ROHR)</t>
  </si>
  <si>
    <t>HALBFABRIKATE</t>
  </si>
  <si>
    <t>FERTIGTEILE</t>
  </si>
  <si>
    <t>Forderungen Inland</t>
  </si>
  <si>
    <t>Check to BS</t>
  </si>
  <si>
    <t>Forderungen Ausland</t>
  </si>
  <si>
    <t>Trade receivables</t>
  </si>
  <si>
    <t>Forderungen LuL</t>
  </si>
  <si>
    <t>Verbindlichkeiten Inland</t>
  </si>
  <si>
    <t>Verbindlichkeiten Ausland</t>
  </si>
  <si>
    <t>Trade payables</t>
  </si>
  <si>
    <t>Verbindlichkeiten LuL</t>
  </si>
  <si>
    <t>VerbLuL Investment</t>
  </si>
  <si>
    <t>Verbindlichkeiten LuL ex I</t>
  </si>
  <si>
    <t>Net working capital</t>
  </si>
  <si>
    <t>Nettoumlaufvermögen</t>
  </si>
  <si>
    <t>NWC ex Inv</t>
  </si>
  <si>
    <t>Cash and cash equivalents</t>
  </si>
  <si>
    <t>Graph</t>
  </si>
  <si>
    <t>Inventory</t>
  </si>
  <si>
    <t>Cumulative</t>
  </si>
  <si>
    <t>Revenue</t>
  </si>
  <si>
    <t>Wareneinkaufskonten</t>
  </si>
  <si>
    <t>COGS</t>
  </si>
  <si>
    <t>Other purchased goods</t>
  </si>
  <si>
    <t>Raumkosten</t>
  </si>
  <si>
    <t>Repair and maintenance</t>
  </si>
  <si>
    <t>Tools</t>
  </si>
  <si>
    <t>Other operating expenses</t>
  </si>
  <si>
    <t>Per quarter</t>
  </si>
  <si>
    <t>Wareneinkauf</t>
  </si>
  <si>
    <t>Total</t>
  </si>
  <si>
    <t>Days in period</t>
  </si>
  <si>
    <t>Average sales per day</t>
  </si>
  <si>
    <t>Average cost of sales per day</t>
  </si>
  <si>
    <t>Days payables outstanding</t>
  </si>
  <si>
    <t>CCC</t>
  </si>
  <si>
    <t>Quarterly development</t>
  </si>
  <si>
    <t>Debor turnover</t>
  </si>
  <si>
    <t>Stock turnover</t>
  </si>
  <si>
    <t>Debtor collection period</t>
  </si>
  <si>
    <t>Stock (days)</t>
  </si>
  <si>
    <t>Graph link CredDays</t>
  </si>
  <si>
    <t>Days Creditors incl. Inv</t>
  </si>
  <si>
    <t>incl. Raum, Repair, tools</t>
  </si>
  <si>
    <t>COGS only</t>
  </si>
  <si>
    <t>incl. OOE</t>
  </si>
  <si>
    <t>Days Creditors ex Inv</t>
  </si>
  <si>
    <t>incl. Raum, tools</t>
  </si>
  <si>
    <t>Net trade cycle</t>
  </si>
  <si>
    <t>Core net working capital in % of revenues</t>
  </si>
  <si>
    <t>Core NWC ex Inv in % of revenues</t>
  </si>
  <si>
    <t>Yearly data</t>
  </si>
  <si>
    <t>Debtor turnover</t>
  </si>
  <si>
    <t>Incl Inv</t>
  </si>
  <si>
    <t>Ex Inv</t>
  </si>
  <si>
    <t>Jan</t>
  </si>
  <si>
    <t>Feb</t>
  </si>
  <si>
    <t>Apr</t>
  </si>
  <si>
    <t>May</t>
  </si>
  <si>
    <t>Jul</t>
  </si>
  <si>
    <t>Aug</t>
  </si>
  <si>
    <t>Oct</t>
  </si>
  <si>
    <t>Nov</t>
  </si>
  <si>
    <t>Jan. 2008</t>
  </si>
  <si>
    <t>Feb. 2008</t>
  </si>
  <si>
    <t>April 2008</t>
  </si>
  <si>
    <t>Mai 2008</t>
  </si>
  <si>
    <t>Juli 2008</t>
  </si>
  <si>
    <t>Aug. 2008</t>
  </si>
  <si>
    <t>Okt. 2008</t>
  </si>
  <si>
    <t>Nov. 2008</t>
  </si>
  <si>
    <t>Jan. 2009</t>
  </si>
  <si>
    <t>Feb. 2009</t>
  </si>
  <si>
    <t>April 2009</t>
  </si>
  <si>
    <t>Mai 2009</t>
  </si>
  <si>
    <t>Juli 2009</t>
  </si>
  <si>
    <t>Aug. 2009</t>
  </si>
  <si>
    <t>Okt. 2009</t>
  </si>
  <si>
    <t>Nov. 2009</t>
  </si>
  <si>
    <t>Jan. 2010</t>
  </si>
  <si>
    <t>Feb. 2010</t>
  </si>
  <si>
    <t>April 2010</t>
  </si>
  <si>
    <t>Mai 2010</t>
  </si>
  <si>
    <t>Juli 2010</t>
  </si>
  <si>
    <t>Aug. 2010</t>
  </si>
  <si>
    <t>Okt. 2010</t>
  </si>
  <si>
    <t>Nov. 2010</t>
  </si>
  <si>
    <t>Jan. 2011</t>
  </si>
  <si>
    <t>Feb. 2011</t>
  </si>
  <si>
    <t>April 2011</t>
  </si>
  <si>
    <t>Mai 2011</t>
  </si>
  <si>
    <t>Juli 2011</t>
  </si>
  <si>
    <t>Aug. 2011</t>
  </si>
  <si>
    <t>Okt. 2011</t>
  </si>
  <si>
    <t>Nov. 2011</t>
  </si>
  <si>
    <t>Jan. 2012</t>
  </si>
  <si>
    <t>Feb. 2012</t>
  </si>
  <si>
    <t>April 2012</t>
  </si>
  <si>
    <t>Mai 2012</t>
  </si>
  <si>
    <t>Juli 2012</t>
  </si>
  <si>
    <t>Aug. 2012</t>
  </si>
  <si>
    <t>Okt. 2012</t>
  </si>
  <si>
    <t>zzgl. Raw materials</t>
  </si>
  <si>
    <t>Warenbestand (Finanzentwicklung)</t>
  </si>
  <si>
    <t>Revenue cumulative</t>
  </si>
  <si>
    <t>COGS cumulative</t>
  </si>
  <si>
    <t>OOE cumulative</t>
  </si>
  <si>
    <t>Per month</t>
  </si>
  <si>
    <t>Revenue monthly</t>
  </si>
  <si>
    <t>COGS monthly</t>
  </si>
  <si>
    <t>Monthly development</t>
  </si>
  <si>
    <t>Graph link only</t>
  </si>
  <si>
    <t>Days Creditors incl Inv</t>
  </si>
  <si>
    <t>incl. Raum, repair, tools</t>
  </si>
  <si>
    <t>Days Creditors incl inv</t>
  </si>
  <si>
    <t>incl. ooe</t>
  </si>
  <si>
    <t>incl. ooe (ex repair)</t>
  </si>
  <si>
    <t>TWC ex Inv in % of sales</t>
  </si>
  <si>
    <t>Days Creditors in Inv</t>
  </si>
  <si>
    <t>OLD</t>
  </si>
  <si>
    <t>DSO (countback method)</t>
  </si>
  <si>
    <t>Sales of Month 1</t>
  </si>
  <si>
    <t>Sales of Month 2</t>
  </si>
  <si>
    <t>Sales of Month 3</t>
  </si>
  <si>
    <t>Sales of Month 4</t>
  </si>
  <si>
    <t>Days sales outstanding - month 1</t>
  </si>
  <si>
    <t>Days sales outstanding - month 2</t>
  </si>
  <si>
    <t>DPO (countback method)</t>
  </si>
  <si>
    <t>COGS of Month 1</t>
  </si>
  <si>
    <t>COGS of Month 2</t>
  </si>
  <si>
    <t>COGS of Month 3</t>
  </si>
  <si>
    <t>COGS of Month 4</t>
  </si>
  <si>
    <t>Days payable outstanding - month 1</t>
  </si>
  <si>
    <t>Days payable outstanding - month 2</t>
  </si>
  <si>
    <t>Days payable outstanding - month 3</t>
  </si>
  <si>
    <t>Days payable outstanding - month 4</t>
  </si>
  <si>
    <t>Days payable outstanding</t>
  </si>
  <si>
    <t>DiO (countback method)</t>
  </si>
  <si>
    <t>Days inventory outstanding - month 1</t>
  </si>
  <si>
    <t>Days inventory outstanding - month 2</t>
  </si>
  <si>
    <t>Days inventory outstanding - month 3</t>
  </si>
  <si>
    <t>Days inventory outstanding - month 4</t>
  </si>
  <si>
    <t>Days inventory outstanding</t>
  </si>
  <si>
    <t>$B$26:$F$32</t>
  </si>
  <si>
    <t>-</t>
  </si>
  <si>
    <t>Germany</t>
  </si>
  <si>
    <t>UK</t>
  </si>
  <si>
    <t>Czech Republik</t>
  </si>
  <si>
    <t>$G$2:$H$25</t>
  </si>
  <si>
    <t>Nov
09</t>
  </si>
  <si>
    <t>Jan
10</t>
  </si>
  <si>
    <t>Feb
10</t>
  </si>
  <si>
    <t>April
10</t>
  </si>
  <si>
    <t>Aug
10</t>
  </si>
  <si>
    <t>Nov
10</t>
  </si>
  <si>
    <t>Jan
11</t>
  </si>
  <si>
    <t>April
2012</t>
  </si>
  <si>
    <t>August
2012</t>
  </si>
  <si>
    <t>September
2012</t>
  </si>
  <si>
    <t>November
2012</t>
  </si>
  <si>
    <t>Change in WC</t>
  </si>
  <si>
    <t>Net Working Capital</t>
  </si>
  <si>
    <t>Working Capital Development</t>
  </si>
  <si>
    <t>Days of Working Capital</t>
  </si>
  <si>
    <t>Down payments</t>
  </si>
  <si>
    <t>Inventories</t>
  </si>
  <si>
    <t>Inventory reduction</t>
  </si>
  <si>
    <t>Dec
09</t>
  </si>
  <si>
    <t>Mar
10</t>
  </si>
  <si>
    <t>June
10</t>
  </si>
  <si>
    <t>July
10</t>
  </si>
  <si>
    <t>May
10</t>
  </si>
  <si>
    <t>Oct
10</t>
  </si>
  <si>
    <t>Dec
10</t>
  </si>
  <si>
    <t>Mar 08</t>
  </si>
  <si>
    <t>May 08</t>
  </si>
  <si>
    <t>Oct 08</t>
  </si>
  <si>
    <t>in days</t>
  </si>
  <si>
    <t>Advance payments</t>
  </si>
  <si>
    <t>DIH</t>
  </si>
  <si>
    <t>DPO</t>
  </si>
  <si>
    <t>DSO</t>
  </si>
  <si>
    <t>DPO (COGS only)</t>
  </si>
  <si>
    <t>DPO (COGS + OOE)</t>
  </si>
  <si>
    <t>Average COGS+OOE per day</t>
  </si>
  <si>
    <t>CCC w/o CAP</t>
  </si>
  <si>
    <t>CCC incl. CAP</t>
  </si>
  <si>
    <t>Work in progress</t>
  </si>
  <si>
    <t xml:space="preserve">Raw materials </t>
  </si>
  <si>
    <t>Jan 08</t>
  </si>
  <si>
    <t>Feb 08</t>
  </si>
  <si>
    <t>Apr 08</t>
  </si>
  <si>
    <t>Jun 08</t>
  </si>
  <si>
    <t>Jul 08</t>
  </si>
  <si>
    <t>Aug 08</t>
  </si>
  <si>
    <t>Sep 08</t>
  </si>
  <si>
    <t>WIP</t>
  </si>
  <si>
    <t>CAP</t>
  </si>
  <si>
    <t>Rmat.</t>
  </si>
  <si>
    <t>Rmat. = Raw materials</t>
  </si>
  <si>
    <t>WIP = Work in Process</t>
  </si>
  <si>
    <t>CAP = Customer advanced payments</t>
  </si>
  <si>
    <t>Trade payables IC</t>
  </si>
  <si>
    <t xml:space="preserve">IC = Inter company </t>
  </si>
  <si>
    <t>14 days</t>
  </si>
  <si>
    <t>30 days</t>
  </si>
  <si>
    <t>45 days</t>
  </si>
  <si>
    <t>60 days</t>
  </si>
  <si>
    <t>90 days</t>
  </si>
  <si>
    <t>Terms of payment</t>
  </si>
  <si>
    <t>Inventory structure in € m (as of October 2008)</t>
  </si>
  <si>
    <t>Development inventories in € m (Jan – Oct 2008)</t>
  </si>
  <si>
    <t>Terms of Net Working Capital in days (Feb-Oct 2014)</t>
  </si>
  <si>
    <t>CCC development in days (Feb-Oct 2014)</t>
  </si>
  <si>
    <t>Midterm
target</t>
  </si>
  <si>
    <t>Target deduction (days)</t>
  </si>
  <si>
    <t xml:space="preserve">Working Capital reduction potentials </t>
  </si>
  <si>
    <t>Sales</t>
  </si>
  <si>
    <t>Sales per day</t>
  </si>
  <si>
    <t>COGS per day</t>
  </si>
  <si>
    <t>CCC w/o DP</t>
  </si>
  <si>
    <t>2011 Act</t>
  </si>
  <si>
    <t>2012 Act</t>
  </si>
  <si>
    <t>2013 Plan</t>
  </si>
  <si>
    <t>2014 Plan</t>
  </si>
  <si>
    <t>Average DIH</t>
  </si>
  <si>
    <t>Average DSO</t>
  </si>
  <si>
    <t>Average DPO</t>
  </si>
  <si>
    <t xml:space="preserve">Increase in sales </t>
  </si>
  <si>
    <t>Reduction of payment targets by suppliers</t>
  </si>
  <si>
    <t>Reduction of payment targets to the customers</t>
  </si>
  <si>
    <t>CCC w DP</t>
  </si>
  <si>
    <t>days</t>
  </si>
  <si>
    <t>DIH w. DP</t>
  </si>
  <si>
    <t>w. DP</t>
  </si>
  <si>
    <t>The above + Significant reduction of down payments by clients</t>
  </si>
  <si>
    <t xml:space="preserve">Working Capital potentials </t>
  </si>
  <si>
    <t>Potential in days</t>
  </si>
  <si>
    <t>Effect per day in €m</t>
  </si>
  <si>
    <t>Potential in €m</t>
  </si>
  <si>
    <t>€m</t>
  </si>
  <si>
    <t>Average</t>
  </si>
  <si>
    <t>$A$1:$C$16</t>
  </si>
  <si>
    <t>Average 
Feb-Oct 14</t>
  </si>
  <si>
    <t>Competitors 
average</t>
  </si>
  <si>
    <t>DSO (Days-Sales-Outstanding)</t>
  </si>
  <si>
    <t>DIH (Days-Inventory-Held)</t>
  </si>
  <si>
    <t>n/a</t>
  </si>
  <si>
    <t>DPO (Days-Payable-Outstanding)</t>
  </si>
  <si>
    <t>Mide term target</t>
  </si>
  <si>
    <t>CCC average</t>
  </si>
  <si>
    <t xml:space="preserve">Feb </t>
  </si>
  <si>
    <t xml:space="preserve">Mar </t>
  </si>
  <si>
    <t xml:space="preserve">Apr </t>
  </si>
  <si>
    <t xml:space="preserve">May </t>
  </si>
  <si>
    <t xml:space="preserve">Jun </t>
  </si>
  <si>
    <t xml:space="preserve">Jul </t>
  </si>
  <si>
    <t xml:space="preserve">Aug </t>
  </si>
  <si>
    <t xml:space="preserve">Sep </t>
  </si>
  <si>
    <t xml:space="preserve">Oct </t>
  </si>
  <si>
    <t>Trade payables development in € m, incl. IC trade payables (2008)</t>
  </si>
  <si>
    <t>Feb 15</t>
  </si>
  <si>
    <t>Mar 15</t>
  </si>
  <si>
    <t>Apr 15</t>
  </si>
  <si>
    <t>May 15</t>
  </si>
  <si>
    <t>Jun 15</t>
  </si>
  <si>
    <t>Jul 15</t>
  </si>
  <si>
    <t>Aug 15</t>
  </si>
  <si>
    <t>Sep 15</t>
  </si>
  <si>
    <t>Oct 15</t>
  </si>
  <si>
    <t>Average
Feb-Oct 15</t>
  </si>
  <si>
    <t>Feb
12</t>
  </si>
  <si>
    <t>Jan
13</t>
  </si>
  <si>
    <t>Jan
14</t>
  </si>
  <si>
    <t>Jan 
12</t>
  </si>
  <si>
    <t>Mar
12</t>
  </si>
  <si>
    <t>Apr
12</t>
  </si>
  <si>
    <t>May
12</t>
  </si>
  <si>
    <t>Aug
12</t>
  </si>
  <si>
    <t>Sep
12</t>
  </si>
  <si>
    <t>Oct
12</t>
  </si>
  <si>
    <t>Nov
12</t>
  </si>
  <si>
    <t>Dec
12</t>
  </si>
  <si>
    <t>Feb
13</t>
  </si>
  <si>
    <t>Mar
13</t>
  </si>
  <si>
    <t>Apr
13</t>
  </si>
  <si>
    <t>May
13</t>
  </si>
  <si>
    <t>Aug
13</t>
  </si>
  <si>
    <t>Sep
13</t>
  </si>
  <si>
    <t>Oct
13</t>
  </si>
  <si>
    <t>Nov
13</t>
  </si>
  <si>
    <t>Dec
13</t>
  </si>
  <si>
    <t>Feb
14</t>
  </si>
  <si>
    <t>Mar
14</t>
  </si>
  <si>
    <t>Apr
14</t>
  </si>
  <si>
    <t>May
14</t>
  </si>
  <si>
    <t>Jun
14</t>
  </si>
  <si>
    <t>Jun
13</t>
  </si>
  <si>
    <t>Jun
12</t>
  </si>
  <si>
    <t>Jul
12</t>
  </si>
  <si>
    <t>Jul
13</t>
  </si>
  <si>
    <t>Jul
14</t>
  </si>
  <si>
    <t>Aug
14</t>
  </si>
  <si>
    <t>Sep
14</t>
  </si>
  <si>
    <t>Oct
14</t>
  </si>
  <si>
    <t>Nov
14</t>
  </si>
  <si>
    <t>Dec
14</t>
  </si>
  <si>
    <t>Jan
15</t>
  </si>
  <si>
    <t>Feb
15</t>
  </si>
  <si>
    <t>Mar
15</t>
  </si>
  <si>
    <t>Apr
15</t>
  </si>
  <si>
    <t>Dec
15</t>
  </si>
  <si>
    <t>Nov
15</t>
  </si>
  <si>
    <t>Oct
15</t>
  </si>
  <si>
    <t>Sep
15</t>
  </si>
  <si>
    <t>Aug
15</t>
  </si>
  <si>
    <t>May
15</t>
  </si>
  <si>
    <t>Jul
15</t>
  </si>
  <si>
    <t>Jun
15</t>
  </si>
  <si>
    <t>Internal best
Jun 15</t>
  </si>
  <si>
    <t>Average
Peer 12-14</t>
  </si>
  <si>
    <t>Ø Inventory
Oct-Dec 14</t>
  </si>
  <si>
    <t>Target inventory 
Oct 2015</t>
  </si>
  <si>
    <t>Vorratsbestand Okt - Dez 15</t>
  </si>
  <si>
    <t>Okt
09</t>
  </si>
  <si>
    <t>Sep
10</t>
  </si>
  <si>
    <t>Feb
11</t>
  </si>
  <si>
    <t>Mar
11</t>
  </si>
  <si>
    <t>April
11</t>
  </si>
  <si>
    <t>May
11</t>
  </si>
  <si>
    <t>June
11</t>
  </si>
  <si>
    <t>July
11</t>
  </si>
  <si>
    <t>Aug
11</t>
  </si>
  <si>
    <t>Sep
11</t>
  </si>
  <si>
    <t>Oct
11</t>
  </si>
  <si>
    <t>Nov
11</t>
  </si>
  <si>
    <t>Dec
11</t>
  </si>
  <si>
    <t>Jan
12</t>
  </si>
  <si>
    <t>2013 Act</t>
  </si>
  <si>
    <t>2015 Plan</t>
  </si>
  <si>
    <t>T</t>
  </si>
  <si>
    <t>Inventories by country</t>
  </si>
  <si>
    <t>January
2012</t>
  </si>
  <si>
    <t>February
2012</t>
  </si>
  <si>
    <t>March
2012</t>
  </si>
  <si>
    <t>May
2012</t>
  </si>
  <si>
    <t>June
2012</t>
  </si>
  <si>
    <t>July
2012</t>
  </si>
  <si>
    <t>October
2012</t>
  </si>
  <si>
    <t>December
2012</t>
  </si>
  <si>
    <t>January
2013</t>
  </si>
  <si>
    <t>Italy</t>
  </si>
  <si>
    <t>Denmark</t>
  </si>
  <si>
    <t>France</t>
  </si>
  <si>
    <t>Netherlands</t>
  </si>
  <si>
    <t>Finland</t>
  </si>
  <si>
    <t>Sweden</t>
  </si>
  <si>
    <t>Norway</t>
  </si>
  <si>
    <t>Schwitzerland</t>
  </si>
  <si>
    <t>Hungary</t>
  </si>
  <si>
    <t>Pland</t>
  </si>
  <si>
    <t>Slovakia</t>
  </si>
  <si>
    <t>Croatia</t>
  </si>
  <si>
    <t>Austria</t>
  </si>
  <si>
    <t>Bulgaria</t>
  </si>
  <si>
    <t>Lithuania</t>
  </si>
  <si>
    <t>Serbia</t>
  </si>
  <si>
    <t>Estonia</t>
  </si>
  <si>
    <t>Latvia</t>
  </si>
  <si>
    <t>Group</t>
  </si>
  <si>
    <t>Peer 1</t>
  </si>
  <si>
    <t>Peer 2</t>
  </si>
  <si>
    <t>Peer 3</t>
  </si>
  <si>
    <t>Peer 4</t>
  </si>
  <si>
    <t>Peer 5</t>
  </si>
  <si>
    <t>Peer 6</t>
  </si>
  <si>
    <t>Peer 7</t>
  </si>
  <si>
    <t>Peer 8</t>
  </si>
  <si>
    <t>Peer 9</t>
  </si>
  <si>
    <t>Peer 10</t>
  </si>
  <si>
    <t>Peer 11</t>
  </si>
  <si>
    <t>Peer 12</t>
  </si>
  <si>
    <t>Peer 13</t>
  </si>
  <si>
    <t xml:space="preserve">Name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</si>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</sst>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_-;\-* #,##0_-;_-* &quot;-&quot;_-;_-@_-"/>
    <numFmt numFmtId="167" formatCode="_-* #,##0.00_-;\-* #,##0.00_-;_-* &quot;-&quot;??_-;_-@_-"/>
    <numFmt numFmtId="168" formatCode="#,##0.0,,_);\(#,##0.0,,\);&quot;-&quot;_);@_)"/>
    <numFmt numFmtId="169" formatCode="dd\-mm\-yy"/>
    <numFmt numFmtId="170" formatCode="#,##0.0_);\(#,##0.0\);&quot;-&quot;_);@_)"/>
    <numFmt numFmtId="171" formatCode="#,##0.0\ \x_);\(#,##0.0\ \x\)"/>
    <numFmt numFmtId="172" formatCode="0.0%_);\(0.0%\);&quot;-&quot;_);@_)"/>
    <numFmt numFmtId="173" formatCode="#,##0.0,_);\(#,##0.0,\);&quot;-&quot;_);@_)"/>
    <numFmt numFmtId="174" formatCode="yyyy"/>
    <numFmt numFmtId="175" formatCode="[$-407]mmm/\ yyyy;@"/>
    <numFmt numFmtId="176" formatCode="#,##0.0"/>
    <numFmt numFmtId="177" formatCode="#,##0_);\(#,##0\);&quot;-&quot;_);@_)"/>
    <numFmt numFmtId="178" formatCode="#,##0_);\(#,##0\);\-_);@"/>
    <numFmt numFmtId="179" formatCode="0.0%"/>
    <numFmt numFmtId="180" formatCode="[$GBP]\ #,##0_-"/>
    <numFmt numFmtId="181" formatCode="#,##0;\(#,##0\)"/>
    <numFmt numFmtId="182" formatCode="#,##0.0_);\(#,##0.0\)"/>
    <numFmt numFmtId="183" formatCode=";;;"/>
    <numFmt numFmtId="184" formatCode="mmmddyyyy"/>
    <numFmt numFmtId="185" formatCode="#,##0.00_ ;[Red]\-#,##0.00;\-"/>
    <numFmt numFmtId="186" formatCode="#,##0.0_)\x;\(#,##0.0\)\x"/>
    <numFmt numFmtId="187" formatCode="_-#,##0_-;\(#,##0\);_-\ \ &quot;-&quot;_-;_-@_-"/>
    <numFmt numFmtId="188" formatCode="_-#,##0.00_-;\(#,##0.00\);_-\ \ &quot;-&quot;_-;_-@_-"/>
    <numFmt numFmtId="189" formatCode="mmm/dd/yyyy;_-\ &quot;N/A&quot;_-;_-\ &quot;-&quot;_-"/>
    <numFmt numFmtId="190" formatCode="mmm/yyyy;_-\ &quot;N/A&quot;_-;_-\ &quot;-&quot;_-"/>
    <numFmt numFmtId="191" formatCode="_-#,##0%_-;\(#,##0%\);_-\ &quot;-&quot;_-"/>
    <numFmt numFmtId="192" formatCode="_-#,###,_-;\(#,###,\);_-\ \ &quot;-&quot;_-;_-@_-"/>
    <numFmt numFmtId="193" formatCode="_-#,###.00,_-;\(#,###.00,\);_-\ \ &quot;-&quot;_-;_-@_-"/>
    <numFmt numFmtId="194" formatCode="_(\£* #,##0_);_(\£* \(#,##0\);_(\£* &quot;-&quot;_);_(@_)"/>
    <numFmt numFmtId="195" formatCode="_(\£* #,##0.0_);_(\£* \(#,##0.0\);_(\£* &quot;-&quot;_);_(@_)"/>
    <numFmt numFmtId="196" formatCode="_(\£* #,##0.00_);_(\£* \(#,##0.00\);_(\£* &quot;-&quot;_);_(@_)"/>
    <numFmt numFmtId="197" formatCode="_(* #,##0\p_);_(* \(#,##0\p\);_(* &quot;-&quot;\ \p_);_(@_)"/>
    <numFmt numFmtId="198" formatCode="_(* #,##0.00\p_);_(* \(#,##0.00\p\);_(* &quot;-&quot;\ \p_);_(@_)"/>
    <numFmt numFmtId="199" formatCode="\£#,##0.00"/>
    <numFmt numFmtId="200" formatCode="&quot;€ /m²&quot;* #,##0_);[Red]&quot;€ /m²&quot;* \(#,##0\)"/>
    <numFmt numFmtId="201" formatCode="&quot;€/m²&quot;* #,##0.00_);[Red]&quot;€/m²&quot;* \(#,##0.00\)"/>
    <numFmt numFmtId="202" formatCode="#,##0;\(#,##0\);&quot;-&quot;"/>
    <numFmt numFmtId="203" formatCode="#,##0.0;\(#,##0.0\);\-"/>
    <numFmt numFmtId="204" formatCode="#,##0.0&quot; F&quot;;\(#,##0.0&quot; F&quot;\);\-"/>
    <numFmt numFmtId="205" formatCode="0.0%;\(0.0%\);\-"/>
    <numFmt numFmtId="206" formatCode="[Blue]#,##0;[Red]\-#,##0"/>
    <numFmt numFmtId="207" formatCode="[Blue]#,##0\ \ ;[Red]\-#,##0\ \ "/>
    <numFmt numFmtId="208" formatCode="#,##0\ \ ;\-#,##0\ \ "/>
    <numFmt numFmtId="209" formatCode="#,##0.00\x;\(#,##0.00\)\x"/>
    <numFmt numFmtId="210" formatCode="_(* #,##0_);_(* \(#,##0\);_(* &quot; - &quot;_);_(@_)"/>
    <numFmt numFmtId="211" formatCode="[Blue]#,##0.00\ \ ;[Red]\-#,##0.00\ \ "/>
    <numFmt numFmtId="212" formatCode="#,##0.00\ \ ;\-#,##0.00\ \ "/>
    <numFmt numFmtId="213" formatCode="0.##0"/>
    <numFmt numFmtId="214" formatCode="_(* #,##0_);_(* \(#,##0\);_(* &quot;-&quot;_);_(@"/>
    <numFmt numFmtId="215" formatCode="0&quot;bps&quot;;\(0\)&quot;bps&quot;"/>
    <numFmt numFmtId="216" formatCode="_-* #,##0.00\ _D_M_-;\-* #,##0.00\ _D_M_-;_-* &quot;-&quot;??\ _D_M_-;_-@_-"/>
    <numFmt numFmtId="217" formatCode="_(* #,##0.0_);_(* \(#,##0.0\);_(* &quot;-&quot;?_);@_)"/>
    <numFmt numFmtId="218" formatCode="_(* #,##0.0_);_(* \(#,##0.0\);_(* &quot;-&quot;?_);_(@_)"/>
    <numFmt numFmtId="219" formatCode="\£#,##0_);\(\£#,##0\)"/>
    <numFmt numFmtId="220" formatCode="_-* #,##0_ \-&quot;miliardi&quot;;\-* #,##0_-;_-* &quot;-&quot;??_-;_-@_-"/>
    <numFmt numFmtId="221" formatCode="_-* #,##0\ _K_c_-;\-* #,##0\ _K_c_-;_-* &quot;-&quot;\ _K_c_-;_-@_-"/>
    <numFmt numFmtId="222" formatCode="_-* #,##0.00\ _K_č_-;\-* #,##0.00\ _K_č_-;_-* &quot;-&quot;??\ _K_č_-;_-@_-"/>
    <numFmt numFmtId="223" formatCode="_-* #,##0.00\ _K_c_-;\-* #,##0.00\ _K_c_-;_-* &quot;-&quot;??\ _K_c_-;_-@_-"/>
    <numFmt numFmtId="224" formatCode="#,##0.000;\(#,##0.000\)"/>
    <numFmt numFmtId="225" formatCode="#,##0.000_);\(#,##0.000\)"/>
    <numFmt numFmtId="226" formatCode="_ * #,##0.00_)_D_M_ ;_ * \(#,##0.00\)_D_M_ ;_ * &quot;-&quot;??_)_D_M_ ;_ @_ "/>
    <numFmt numFmtId="227" formatCode="#,##0\ \ "/>
    <numFmt numFmtId="228" formatCode="0&quot; years&quot;"/>
    <numFmt numFmtId="229" formatCode="0.0\x_);&quot;nm&quot;_);\-??"/>
    <numFmt numFmtId="230" formatCode="0.0%_);\(0.0%\)"/>
    <numFmt numFmtId="231" formatCode="_(* #,##0.0_);_(* \(#,##0.0\);_(* &quot;-&quot;??_);_(@_)"/>
    <numFmt numFmtId="232" formatCode="#,##0_%_);\(#,##0\)_%;#,##0_%_);@_%_)"/>
    <numFmt numFmtId="233" formatCode="&quot;FIM&quot;\ #,##0.0;\ &quot;FIM&quot;\ \(#,##0.0\)"/>
    <numFmt numFmtId="234" formatCode="#,##0_ ;[Red]\-#,##0\ "/>
    <numFmt numFmtId="235" formatCode="&quot;€&quot;\ #,##0;[Red]&quot;€&quot;\ \-#,##0"/>
    <numFmt numFmtId="236" formatCode="_(&quot;$&quot;* #,##0.0_);_(&quot;$&quot;* \(#,##0.0\);_(&quot;$&quot;* &quot;-&quot;_);_(@_)"/>
    <numFmt numFmtId="237" formatCode="&quot;$&quot;#,##0_%_);\(&quot;$&quot;#,##0\)_%;&quot;$&quot;#,##0_%_);@_%_)"/>
    <numFmt numFmtId="238" formatCode="dd/mm/"/>
    <numFmt numFmtId="239" formatCode="dd/mmm/yyyy"/>
    <numFmt numFmtId="240" formatCode="mm/yyyy"/>
    <numFmt numFmtId="241" formatCode="m/d/yy_%_)"/>
    <numFmt numFmtId="242" formatCode="dd/\ mmmm\ yyyy"/>
    <numFmt numFmtId="243" formatCode="dddd\,\ &quot;der&quot;\ dd/\ mmmm\ yyyy"/>
    <numFmt numFmtId="244" formatCode="_(* #,###.0_);_(* \(#,###.0\);_(* &quot;-&quot;?_);_(@_)"/>
    <numFmt numFmtId="245" formatCode="dd/mm"/>
    <numFmt numFmtId="246" formatCode="#,##0.0\ ;\(#,##0.0\)\ "/>
    <numFmt numFmtId="247" formatCode="_-* #,##0,_-;\(###,##0,\);_-* &quot;-&quot;??_-;_-@_-"/>
    <numFmt numFmtId="248" formatCode="#,##0.00;\-* #,##0.00;\–.\–\–"/>
    <numFmt numFmtId="249" formatCode="0_%_);\(0\)_%;0_%_);@_%_)"/>
    <numFmt numFmtId="250" formatCode="_-&quot;L.&quot;\ * #,##0_-;\-&quot;L.&quot;\ * #,##0_-;_-&quot;L.&quot;\ * &quot;-&quot;_-;_-@_-"/>
    <numFmt numFmtId="251" formatCode="_-* #,##0.00\ [$€-1]_-;\-* #,##0.00\ [$€-1]_-;_-* &quot;-&quot;??\ [$€-1]_-"/>
    <numFmt numFmtId="252" formatCode="_-* #,##0.00\ [$€]_-;\-* #,##0.00\ [$€]_-;_-* &quot;-&quot;??\ [$€]_-;_-@_-"/>
    <numFmt numFmtId="253" formatCode="&quot;€&quot;* #,##0_)&quot;Mio.&quot;;[Red]&quot;€&quot;* \ \(#,##0\)&quot;Mio.&quot;"/>
    <numFmt numFmtId="254" formatCode="_(\ #,##0.0_%_);_(\ \(#,##0.0_%\);_(\ &quot; - &quot;_%_);_(@_)"/>
    <numFmt numFmtId="255" formatCode="_(\ #,##0.0%_);_(\ \(#,##0.0%\);_(\ &quot; - &quot;\%_);_(@_)"/>
    <numFmt numFmtId="256" formatCode="#,##0_);\(#,##0\);&quot; - &quot;_);@_)"/>
    <numFmt numFmtId="257" formatCode="\ #,##0.0_);\(#,##0.0\);&quot; - &quot;_);@_)"/>
    <numFmt numFmtId="258" formatCode="\ #,##0.00_);\(#,##0.00\);&quot; - &quot;_);@_)"/>
    <numFmt numFmtId="259" formatCode="\ #,##0.000_);\(#,##0.000\);&quot; - &quot;_);@_)"/>
    <numFmt numFmtId="260" formatCode="d\ mmmm\ yyyy"/>
    <numFmt numFmtId="261" formatCode="#,##0;[Red]\(#,##0\);0"/>
    <numFmt numFmtId="262" formatCode="#,##0_);[Red]\(#,##0\);\-_)"/>
    <numFmt numFmtId="263" formatCode="\ #,##0.0\x_);[Red]\ \(#,##0.0\x\)"/>
    <numFmt numFmtId="264" formatCode="#,#00"/>
    <numFmt numFmtId="265" formatCode="_-* #,##0.0_-;\-* #,##0.0_-;_-* &quot;-&quot;??_-;_-@_-"/>
    <numFmt numFmtId="266" formatCode="\ #,##0_);[Red]\ \(#,##0\)"/>
    <numFmt numFmtId="267" formatCode="0.0\%_);\(0.0\%\);0.0\%_);@_%_)"/>
    <numFmt numFmtId="268" formatCode="#,##0.00&quot; $&quot;;\-#,##0.00&quot; $&quot;"/>
    <numFmt numFmtId="269" formatCode="#,##0.0;\(#,##0.0\)"/>
    <numFmt numFmtId="270" formatCode="#,##0.0_);\(#,##0.0\);&quot;-&quot;_)"/>
    <numFmt numFmtId="271" formatCode="#,##0.00;\(#,##0.00\)"/>
    <numFmt numFmtId="272" formatCode="0.0\x"/>
    <numFmt numFmtId="273" formatCode="0.0\x_)"/>
    <numFmt numFmtId="274" formatCode="#,##0_);\(#,##0\);\-??"/>
    <numFmt numFmtId="275" formatCode="0&quot; years&quot;_)"/>
    <numFmt numFmtId="276" formatCode="0.0"/>
    <numFmt numFmtId="277" formatCode="General&quot;a&quot;"/>
    <numFmt numFmtId="278" formatCode="General&quot;e&quot;"/>
    <numFmt numFmtId="279" formatCode="#.##0,"/>
    <numFmt numFmtId="280" formatCode="#,##0_)&quot;m²&quot;;[Red]\(#,\)&quot;m²&quot;"/>
    <numFmt numFmtId="281" formatCode="_-* #,##0.00\ &quot;Kc&quot;_-;\-* #,##0.00\ &quot;Kc&quot;_-;_-* &quot;-&quot;??\ &quot;Kc&quot;_-;_-@_-"/>
    <numFmt numFmtId="282" formatCode="#,##0&quot; MF&quot;;\(#,##0&quot; MF&quot;\);\-"/>
    <numFmt numFmtId="283" formatCode="_-* #,##0\ _D_M_-;\-* #,##0\ _D_M_-;_-* &quot;-&quot;\ _D_M_-;_-@_-"/>
    <numFmt numFmtId="284" formatCode="_-* #,##0.00\ _P_t_a_-;\-* #,##0.00\ _P_t_a_-;_-* &quot;-&quot;??\ _P_t_a_-;_-@_-"/>
    <numFmt numFmtId="285" formatCode="_-* #,##0\ _F_-;\-* #,##0\ _F_-;_-* &quot;-&quot;\ _F_-;_-@_-"/>
    <numFmt numFmtId="286" formatCode="_-* #,##0.00\ _F_-;\-* #,##0.00\ _F_-;_-* &quot;-&quot;??\ _F_-;_-@_-"/>
    <numFmt numFmtId="287" formatCode="_-* #,##0.0,,_-;\(#,##0.0,,\);_-* &quot;-&quot;?_-;_-@_-"/>
    <numFmt numFmtId="288" formatCode="#,##0%_);\(#,##0%\)"/>
    <numFmt numFmtId="289" formatCode="_-* #,##0\ &quot;DM&quot;_-;\-* #,##0\ &quot;DM&quot;_-;_-* &quot;-&quot;\ &quot;DM&quot;_-;_-@_-"/>
    <numFmt numFmtId="290" formatCode="_-* #,##0.00\ &quot;DM&quot;_-;\-* #,##0.00\ &quot;DM&quot;_-;_-* &quot;-&quot;??\ &quot;DM&quot;_-;_-@_-"/>
    <numFmt numFmtId="291" formatCode="_-* #,##0\ &quot;F&quot;_-;\-* #,##0\ &quot;F&quot;_-;_-* &quot;-&quot;\ &quot;F&quot;_-;_-@_-"/>
    <numFmt numFmtId="292" formatCode="_-* #,##0.00\ &quot;F&quot;_-;\-* #,##0.00\ &quot;F&quot;_-;_-* &quot;-&quot;??\ &quot;F&quot;_-;_-@_-"/>
    <numFmt numFmtId="293" formatCode="_(* #,##0\ \x_);_(* \(#,##0\ \x\);_(* &quot;-&quot;??_);_(@_)"/>
    <numFmt numFmtId="294" formatCode="_(* #,##0.0\ \x_);_(* \(#,##0.0\ \x\);_(* &quot;-&quot;??_);_(@_)"/>
    <numFmt numFmtId="295" formatCode="0.00\x"/>
    <numFmt numFmtId="296" formatCode="0.0\x_)_);&quot;NM&quot;_x_)_);0.0\x_)_);@_%_)"/>
    <numFmt numFmtId="297" formatCode="[$-407]mmm/\ yy;@"/>
    <numFmt numFmtId="298" formatCode="#,##0.0,,_);\(#,##0.0,,\);\-_)"/>
    <numFmt numFmtId="299" formatCode="#,##0_);\(#,##0\);\-_)"/>
    <numFmt numFmtId="300" formatCode="#,##0.0,_);\(#,##0.0,\);\-_)"/>
    <numFmt numFmtId="301" formatCode="#,##0.00_);\(#,##0.00\);\-_)"/>
    <numFmt numFmtId="302" formatCode="#,##0.00;\(#,##0.00\);\-"/>
    <numFmt numFmtId="303" formatCode="_-* #,##0_-;\-* #,##0_-;_(* &quot;-&quot;_-;_-@\)_-"/>
    <numFmt numFmtId="304" formatCode="0.0%;\(0.0%\)"/>
    <numFmt numFmtId="305" formatCode="#,##0\ "/>
    <numFmt numFmtId="306" formatCode="#,##0.00&quot; DM&quot;;[Red]\-#,##0.00&quot; DM&quot;"/>
    <numFmt numFmtId="307" formatCode="#\ ##\ ###\ ###\ ###"/>
    <numFmt numFmtId="308" formatCode="\£#,##0.0_);\(\£#,##0.0\)"/>
    <numFmt numFmtId="309" formatCode="0%\ \ "/>
    <numFmt numFmtId="310" formatCode="[Blue]0\ %\ \ \ "/>
    <numFmt numFmtId="311" formatCode="[Blue]0.00\ %\ \ \ "/>
    <numFmt numFmtId="312" formatCode="0.00%;\(0.00%\)"/>
    <numFmt numFmtId="313" formatCode="#,##0;\-* #,##0;\-"/>
    <numFmt numFmtId="314" formatCode="#,##0.00\ \x_);[Red]\(#,##0.00\)\x"/>
    <numFmt numFmtId="315" formatCode="#,##0.00&quot;x&quot;;\-#,##0.00&quot;x&quot;"/>
    <numFmt numFmtId="316" formatCode="\ #,##0.00\x\ ;\(#,##0.00\x\)\ "/>
    <numFmt numFmtId="317" formatCode="#,##0.00_);\(#,##0.00\);\-??"/>
    <numFmt numFmtId="318" formatCode="[$-F400]h:mm:ss\ AM/PM"/>
    <numFmt numFmtId="319" formatCode="d/mm/yyyy"/>
    <numFmt numFmtId="320" formatCode="\ ###0_);[Red]\ \(###0\)"/>
    <numFmt numFmtId="321" formatCode="0.0\ \ ;\-* 0.0\ \ ;\-\ \ \ "/>
    <numFmt numFmtId="322" formatCode="#0_)&quot;T m²&quot;"/>
    <numFmt numFmtId="323" formatCode="\+* #,##0;\-* #,##0;\-"/>
    <numFmt numFmtId="324" formatCode="\$#,#00"/>
    <numFmt numFmtId="325" formatCode="\$#,"/>
    <numFmt numFmtId="326" formatCode="&quot;€&quot;* #,##0_);[Red]&quot;€&quot;* \ \(#,##0\)"/>
    <numFmt numFmtId="327" formatCode="&quot;€&quot;* ###0.00_);[Red]&quot;€&quot;* \ \(###0.00\)"/>
    <numFmt numFmtId="328" formatCode="&quot;T€&quot;* #,##0_);[Red]&quot;T€&quot;* \ \(#,##0\)"/>
    <numFmt numFmtId="329" formatCode="&quot;€ Mio.&quot;* #,##0_);[Red]&quot;€ Mio.&quot;* \ \(#,##0\)"/>
    <numFmt numFmtId="330" formatCode="&quot;£&quot;* #,##0_);[Red]&quot;£&quot;* \ \(#,##0\)"/>
    <numFmt numFmtId="331" formatCode="####_)"/>
    <numFmt numFmtId="332" formatCode="0&quot;a&quot;"/>
    <numFmt numFmtId="333" formatCode="0&quot;e&quot;"/>
    <numFmt numFmtId="334" formatCode="0;\(0\)"/>
    <numFmt numFmtId="335" formatCode="\¥#,##0_);\(\¥#,##0\)"/>
    <numFmt numFmtId="336" formatCode="mm/yy"/>
    <numFmt numFmtId="337" formatCode="#,##0.000"/>
    <numFmt numFmtId="338" formatCode="mmmm\ yyyy;@"/>
    <numFmt numFmtId="339" formatCode="#,##0.00_);\(#,##0.00\);&quot;-&quot;_);@_)"/>
    <numFmt numFmtId="340" formatCode="#,##0;\-#,##0;\-;@"/>
    <numFmt numFmtId="341" formatCode="#,##0.0;\-#,##0.0;\-;@"/>
    <numFmt numFmtId="342" formatCode="#,##0;#,##0"/>
    <numFmt numFmtId="343" formatCode="\(#,##0\)"/>
    <numFmt numFmtId="344" formatCode="\(#,##0\);\(#,##0\);&quot;-&quot;_);@_)"/>
    <numFmt numFmtId="345" formatCode="0.000"/>
  </numFmts>
  <fonts count="276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4" tint="-0.24994659260841701"/>
      <name val="Arial"/>
      <family val="2"/>
      <scheme val="minor"/>
    </font>
    <font>
      <sz val="11"/>
      <color theme="4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8"/>
      <color theme="3"/>
      <name val="KPMG Extralight"/>
      <family val="2"/>
      <scheme val="major"/>
    </font>
    <font>
      <b/>
      <sz val="11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name val="Arial"/>
      <family val="2"/>
    </font>
    <font>
      <b/>
      <sz val="8"/>
      <color rgb="FFFFFFFF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  <scheme val="minor"/>
    </font>
    <font>
      <b/>
      <i/>
      <sz val="8"/>
      <color theme="1"/>
      <name val="Arial"/>
      <family val="2"/>
      <scheme val="minor"/>
    </font>
    <font>
      <i/>
      <sz val="8"/>
      <color theme="1"/>
      <name val="Arial"/>
      <family val="2"/>
      <scheme val="minor"/>
    </font>
    <font>
      <sz val="8"/>
      <color indexed="12"/>
      <name val="Arial"/>
      <family val="2"/>
    </font>
    <font>
      <sz val="10"/>
      <name val="Arial"/>
      <family val="2"/>
    </font>
    <font>
      <sz val="10"/>
      <name val="Times New Roman CE"/>
      <family val="1"/>
      <charset val="238"/>
    </font>
    <font>
      <i/>
      <u/>
      <sz val="10"/>
      <name val="Arial CE"/>
      <family val="2"/>
      <charset val="238"/>
    </font>
    <font>
      <i/>
      <sz val="8"/>
      <name val="Times New Roman CE"/>
      <family val="1"/>
      <charset val="238"/>
    </font>
    <font>
      <b/>
      <i/>
      <u/>
      <sz val="10"/>
      <name val="Arial CE"/>
      <family val="2"/>
      <charset val="238"/>
    </font>
    <font>
      <b/>
      <sz val="10"/>
      <name val="Times New Roman CE"/>
      <family val="1"/>
      <charset val="238"/>
    </font>
    <font>
      <b/>
      <i/>
      <sz val="10"/>
      <name val="Arial CE"/>
      <family val="2"/>
      <charset val="238"/>
    </font>
    <font>
      <sz val="8"/>
      <name val="Times"/>
      <family val="1"/>
    </font>
    <font>
      <sz val="12"/>
      <name val="Times New Roman"/>
      <family val="1"/>
    </font>
    <font>
      <sz val="10"/>
      <name val="Times New Roman"/>
      <family val="1"/>
    </font>
    <font>
      <sz val="12"/>
      <name val="???"/>
      <family val="1"/>
      <charset val="129"/>
    </font>
    <font>
      <sz val="10"/>
      <name val="Helv"/>
      <family val="2"/>
    </font>
    <font>
      <sz val="10"/>
      <name val="Courier"/>
      <family val="3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9"/>
      <name val="False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8"/>
      <color indexed="8"/>
      <name val="Times New Roman"/>
      <family val="1"/>
    </font>
    <font>
      <sz val="8"/>
      <color indexed="14"/>
      <name val="Times New Roman"/>
      <family val="1"/>
    </font>
    <font>
      <sz val="12"/>
      <color indexed="18"/>
      <name val="Arial"/>
      <family val="2"/>
    </font>
    <font>
      <i/>
      <sz val="10"/>
      <color indexed="32"/>
      <name val="Arial Narrow"/>
      <family val="2"/>
    </font>
    <font>
      <sz val="10"/>
      <name val="Palatino"/>
      <family val="1"/>
    </font>
    <font>
      <sz val="8"/>
      <name val="Helv"/>
    </font>
    <font>
      <sz val="10"/>
      <name val="MS Sans Serif"/>
      <family val="2"/>
    </font>
    <font>
      <sz val="8"/>
      <color indexed="17"/>
      <name val="Helv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Arial"/>
      <family val="2"/>
    </font>
    <font>
      <sz val="11"/>
      <color theme="0"/>
      <name val="Arial"/>
      <family val="2"/>
      <scheme val="minor"/>
    </font>
    <font>
      <sz val="7"/>
      <color indexed="8"/>
      <name val="Arial"/>
      <family val="2"/>
    </font>
    <font>
      <sz val="12"/>
      <name val="Arial"/>
      <family val="2"/>
    </font>
    <font>
      <b/>
      <sz val="11"/>
      <color rgb="FF3F3F3F"/>
      <name val="Arial"/>
      <family val="2"/>
      <scheme val="minor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1"/>
      <color indexed="53"/>
      <name val="Calibri"/>
      <family val="2"/>
    </font>
    <font>
      <sz val="12"/>
      <color indexed="12"/>
      <name val="Times New Roman"/>
      <family val="1"/>
    </font>
    <font>
      <sz val="11"/>
      <color indexed="20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7"/>
      <name val="Arial"/>
      <family val="2"/>
    </font>
    <font>
      <i/>
      <sz val="7"/>
      <color indexed="8"/>
      <name val="Arial"/>
      <family val="2"/>
    </font>
    <font>
      <b/>
      <sz val="11"/>
      <color rgb="FFFA7D00"/>
      <name val="Arial"/>
      <family val="2"/>
      <scheme val="minor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sz val="9"/>
      <name val="Arial"/>
      <family val="2"/>
    </font>
    <font>
      <sz val="10"/>
      <name val="Frutiger 45 Light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b/>
      <sz val="8"/>
      <color indexed="24"/>
      <name val="Arial"/>
      <family val="2"/>
    </font>
    <font>
      <sz val="8"/>
      <color indexed="25"/>
      <name val="Arial"/>
      <family val="2"/>
    </font>
    <font>
      <sz val="7"/>
      <name val="Arial"/>
      <family val="2"/>
    </font>
    <font>
      <b/>
      <sz val="9"/>
      <color indexed="25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u val="singleAccounting"/>
      <sz val="10"/>
      <name val="Arial"/>
      <family val="2"/>
    </font>
    <font>
      <sz val="24"/>
      <name val="Times New Roman"/>
      <family val="1"/>
    </font>
    <font>
      <sz val="11"/>
      <name val="?? ?????"/>
      <family val="3"/>
      <charset val="128"/>
    </font>
    <font>
      <b/>
      <sz val="11"/>
      <color indexed="52"/>
      <name val="Arial"/>
      <family val="2"/>
    </font>
    <font>
      <sz val="10"/>
      <name val="Arial CE"/>
      <charset val="238"/>
    </font>
    <font>
      <b/>
      <sz val="8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52"/>
      <name val="Calibri"/>
      <family val="2"/>
    </font>
    <font>
      <sz val="7"/>
      <color indexed="12"/>
      <name val="Arial"/>
      <family val="2"/>
    </font>
    <font>
      <i/>
      <sz val="7"/>
      <name val="Arial"/>
      <family val="2"/>
    </font>
    <font>
      <b/>
      <sz val="11"/>
      <color indexed="9"/>
      <name val="Arial"/>
      <family val="2"/>
    </font>
    <font>
      <sz val="11"/>
      <color indexed="20"/>
      <name val="Calibri"/>
      <family val="2"/>
      <charset val="238"/>
    </font>
    <font>
      <u/>
      <sz val="8"/>
      <color indexed="12"/>
      <name val="Times New Roman"/>
      <family val="1"/>
    </font>
    <font>
      <sz val="11"/>
      <color indexed="12"/>
      <name val="Arial"/>
      <family val="2"/>
    </font>
    <font>
      <sz val="8"/>
      <color indexed="12"/>
      <name val="Times New Roman"/>
      <family val="1"/>
    </font>
    <font>
      <sz val="8"/>
      <name val="Palatino"/>
      <family val="1"/>
    </font>
    <font>
      <b/>
      <u/>
      <sz val="10"/>
      <color indexed="16"/>
      <name val="Arial"/>
      <family val="2"/>
    </font>
    <font>
      <sz val="14"/>
      <name val="Palatino"/>
      <family val="1"/>
    </font>
    <font>
      <sz val="28"/>
      <color indexed="8"/>
      <name val="BakerSignet"/>
    </font>
    <font>
      <sz val="16"/>
      <name val="Palatino"/>
      <family val="1"/>
    </font>
    <font>
      <sz val="32"/>
      <name val="Helvetica-Black"/>
    </font>
    <font>
      <sz val="10"/>
      <name val="Book Antiqua"/>
      <family val="1"/>
    </font>
    <font>
      <b/>
      <sz val="9"/>
      <color indexed="9"/>
      <name val="Arial"/>
      <family val="2"/>
    </font>
    <font>
      <sz val="8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i/>
      <sz val="7"/>
      <color indexed="12"/>
      <name val="Arial"/>
      <family val="2"/>
    </font>
    <font>
      <u val="doubleAccounting"/>
      <sz val="10"/>
      <name val="Times New Roman"/>
      <family val="1"/>
    </font>
    <font>
      <sz val="12"/>
      <name val="Tms Rmn"/>
    </font>
    <font>
      <sz val="12"/>
      <color indexed="10"/>
      <name val="Times New Roman"/>
      <family val="1"/>
    </font>
    <font>
      <b/>
      <u val="double"/>
      <sz val="9"/>
      <name val="Arial"/>
      <family val="2"/>
    </font>
    <font>
      <u val="doubleAccounting"/>
      <sz val="10"/>
      <name val="Arial"/>
      <family val="2"/>
    </font>
    <font>
      <sz val="11"/>
      <color rgb="FF3F3F76"/>
      <name val="Arial"/>
      <family val="2"/>
      <scheme val="minor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i/>
      <sz val="11"/>
      <color rgb="FF7F7F7F"/>
      <name val="Arial"/>
      <family val="2"/>
      <scheme val="minor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i/>
      <sz val="11"/>
      <color indexed="23"/>
      <name val="Arial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sz val="10"/>
      <color indexed="32"/>
      <name val="Arial Narrow"/>
      <family val="2"/>
    </font>
    <font>
      <sz val="14"/>
      <name val="Arial"/>
      <family val="2"/>
    </font>
    <font>
      <b/>
      <sz val="12"/>
      <color indexed="55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b/>
      <sz val="16"/>
      <name val="Arial"/>
      <family val="2"/>
    </font>
    <font>
      <b/>
      <sz val="14"/>
      <color indexed="32"/>
      <name val="Arial"/>
      <family val="2"/>
    </font>
    <font>
      <sz val="8"/>
      <color indexed="32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sz val="10"/>
      <name val="Geneva"/>
      <charset val="238"/>
    </font>
    <font>
      <sz val="1"/>
      <color indexed="8"/>
      <name val="Courier"/>
      <family val="3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8"/>
      <name val="Times New Roman"/>
      <family val="1"/>
    </font>
    <font>
      <sz val="11"/>
      <color indexed="17"/>
      <name val="Arial"/>
      <family val="2"/>
    </font>
    <font>
      <sz val="11"/>
      <color rgb="FF006100"/>
      <name val="Arial"/>
      <family val="2"/>
      <scheme val="minor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sz val="6"/>
      <name val="Palatino"/>
      <family val="1"/>
    </font>
    <font>
      <sz val="6"/>
      <color indexed="16"/>
      <name val="Palatino"/>
      <family val="1"/>
    </font>
    <font>
      <b/>
      <i/>
      <sz val="8"/>
      <name val="Helv"/>
    </font>
    <font>
      <b/>
      <sz val="15"/>
      <color indexed="56"/>
      <name val="Arial"/>
      <family val="2"/>
    </font>
    <font>
      <sz val="10"/>
      <name val="Helvetica-Black"/>
    </font>
    <font>
      <sz val="28"/>
      <name val="Helvetica-Black"/>
    </font>
    <font>
      <b/>
      <sz val="13"/>
      <color indexed="56"/>
      <name val="Arial"/>
      <family val="2"/>
    </font>
    <font>
      <sz val="18"/>
      <name val="Palatino"/>
      <family val="1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i/>
      <sz val="14"/>
      <name val="Palatino"/>
      <family val="1"/>
    </font>
    <font>
      <b/>
      <i/>
      <sz val="14"/>
      <color indexed="8"/>
      <name val="Arial"/>
      <family val="2"/>
    </font>
    <font>
      <b/>
      <sz val="14"/>
      <name val="Times New Roman"/>
      <family val="1"/>
    </font>
    <font>
      <b/>
      <i/>
      <sz val="22"/>
      <name val="Times New Roman"/>
      <family val="1"/>
    </font>
    <font>
      <sz val="10"/>
      <color indexed="12"/>
      <name val="Arial"/>
      <family val="2"/>
    </font>
    <font>
      <u/>
      <sz val="11.5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7"/>
      <color indexed="12"/>
      <name val="Arial"/>
      <family val="2"/>
    </font>
    <font>
      <sz val="11"/>
      <color indexed="62"/>
      <name val="Arial"/>
      <family val="2"/>
    </font>
    <font>
      <u/>
      <sz val="8"/>
      <color indexed="8"/>
      <name val="Arial"/>
      <family val="2"/>
    </font>
    <font>
      <b/>
      <sz val="10"/>
      <color indexed="12"/>
      <name val="Arial"/>
      <family val="2"/>
    </font>
    <font>
      <sz val="11"/>
      <color indexed="20"/>
      <name val="Calibri"/>
      <family val="2"/>
    </font>
    <font>
      <b/>
      <i/>
      <sz val="10"/>
      <color indexed="17"/>
      <name val="Arial"/>
      <family val="2"/>
    </font>
    <font>
      <b/>
      <sz val="12"/>
      <color indexed="18"/>
      <name val="Arial"/>
      <family val="2"/>
    </font>
    <font>
      <sz val="10"/>
      <name val="Geneva"/>
    </font>
    <font>
      <b/>
      <sz val="11"/>
      <color indexed="9"/>
      <name val="Calibri"/>
      <family val="2"/>
      <charset val="238"/>
    </font>
    <font>
      <i/>
      <sz val="12"/>
      <color indexed="18"/>
      <name val="Arial"/>
      <family val="2"/>
    </font>
    <font>
      <sz val="11"/>
      <color indexed="52"/>
      <name val="Arial"/>
      <family val="2"/>
    </font>
    <font>
      <sz val="10"/>
      <name val="Sabon"/>
    </font>
    <font>
      <b/>
      <sz val="11"/>
      <name val="Helv"/>
    </font>
    <font>
      <b/>
      <sz val="7"/>
      <color indexed="8"/>
      <name val="Arial"/>
      <family val="2"/>
    </font>
    <font>
      <i/>
      <sz val="8"/>
      <color indexed="8"/>
      <name val="Arial"/>
      <family val="2"/>
    </font>
    <font>
      <b/>
      <u val="singleAccounting"/>
      <sz val="9"/>
      <color indexed="9"/>
      <name val="Arial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i/>
      <sz val="7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1"/>
      <color indexed="60"/>
      <name val="Arial"/>
      <family val="2"/>
    </font>
    <font>
      <sz val="11"/>
      <color indexed="60"/>
      <name val="Calibri"/>
      <family val="2"/>
    </font>
    <font>
      <sz val="11"/>
      <color rgb="FF9C6500"/>
      <name val="Arial"/>
      <family val="2"/>
      <scheme val="minor"/>
    </font>
    <font>
      <sz val="11"/>
      <color indexed="19"/>
      <name val="Calibri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b/>
      <i/>
      <sz val="24"/>
      <color indexed="8"/>
      <name val="Times New Roman"/>
      <family val="1"/>
    </font>
    <font>
      <b/>
      <sz val="11"/>
      <color indexed="63"/>
      <name val="Arial"/>
      <family val="2"/>
    </font>
    <font>
      <sz val="10"/>
      <color indexed="10"/>
      <name val="Arial"/>
      <family val="2"/>
    </font>
    <font>
      <i/>
      <sz val="12"/>
      <color indexed="12"/>
      <name val="Tms Rmn"/>
    </font>
    <font>
      <sz val="10"/>
      <color indexed="16"/>
      <name val="Helvetica-Black"/>
    </font>
    <font>
      <b/>
      <sz val="10"/>
      <name val="Arial CE"/>
      <family val="2"/>
      <charset val="238"/>
    </font>
    <font>
      <sz val="10"/>
      <color indexed="8"/>
      <name val="Times New Roman"/>
      <family val="1"/>
    </font>
    <font>
      <sz val="10"/>
      <name val="Arial"/>
      <family val="2"/>
      <charset val="238"/>
    </font>
    <font>
      <sz val="11"/>
      <color indexed="52"/>
      <name val="Calibri"/>
      <family val="2"/>
      <charset val="238"/>
    </font>
    <font>
      <sz val="10"/>
      <color indexed="56"/>
      <name val="Times New Roman"/>
      <family val="1"/>
    </font>
    <font>
      <sz val="10"/>
      <name val="Tms Rmn"/>
    </font>
    <font>
      <i/>
      <sz val="6"/>
      <color indexed="55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8"/>
      <color indexed="10"/>
      <name val="Century Schoolbook"/>
      <family val="1"/>
    </font>
    <font>
      <sz val="11"/>
      <color rgb="FF9C0006"/>
      <name val="Arial"/>
      <family val="2"/>
      <scheme val="minor"/>
    </font>
    <font>
      <sz val="10"/>
      <color indexed="20"/>
      <name val="Arial"/>
      <family val="2"/>
    </font>
    <font>
      <b/>
      <sz val="18"/>
      <color indexed="62"/>
      <name val="Cambria"/>
      <family val="2"/>
    </font>
    <font>
      <u/>
      <sz val="9"/>
      <name val="Arial"/>
      <family val="2"/>
    </font>
    <font>
      <u val="singleAccounting"/>
      <sz val="10"/>
      <name val="Times New Roman"/>
      <family val="1"/>
    </font>
    <font>
      <u/>
      <sz val="9"/>
      <color indexed="36"/>
      <name val="Arial"/>
      <family val="2"/>
    </font>
    <font>
      <sz val="11"/>
      <color indexed="17"/>
      <name val="Calibri"/>
      <family val="2"/>
      <charset val="238"/>
    </font>
    <font>
      <sz val="12"/>
      <name val="Arial MT"/>
    </font>
    <font>
      <sz val="10"/>
      <color theme="1"/>
      <name val="Arial"/>
      <family val="2"/>
    </font>
    <font>
      <b/>
      <sz val="16"/>
      <name val="Helv"/>
    </font>
    <font>
      <b/>
      <sz val="10"/>
      <name val="Palatino"/>
      <family val="1"/>
    </font>
    <font>
      <sz val="10"/>
      <name val="Univers"/>
      <family val="2"/>
    </font>
    <font>
      <b/>
      <sz val="10"/>
      <name val="Univers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sz val="12"/>
      <name val="Palatino"/>
      <family val="1"/>
    </font>
    <font>
      <sz val="11"/>
      <name val="Helvetica-Black"/>
    </font>
    <font>
      <sz val="11"/>
      <color indexed="10"/>
      <name val="Calibri"/>
      <family val="2"/>
      <charset val="238"/>
    </font>
    <font>
      <sz val="12"/>
      <name val="System"/>
      <family val="2"/>
    </font>
    <font>
      <b/>
      <sz val="18"/>
      <color indexed="56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5"/>
      <color theme="3"/>
      <name val="Arial"/>
      <family val="2"/>
      <scheme val="minor"/>
    </font>
    <font>
      <b/>
      <sz val="15"/>
      <color indexed="56"/>
      <name val="Calibri"/>
      <family val="2"/>
    </font>
    <font>
      <b/>
      <sz val="13"/>
      <color theme="3"/>
      <name val="Arial"/>
      <family val="2"/>
      <scheme val="minor"/>
    </font>
    <font>
      <b/>
      <sz val="13"/>
      <color indexed="56"/>
      <name val="Calibri"/>
      <family val="2"/>
    </font>
    <font>
      <b/>
      <sz val="11"/>
      <color theme="3"/>
      <name val="Arial"/>
      <family val="2"/>
      <scheme val="minor"/>
    </font>
    <font>
      <b/>
      <sz val="10"/>
      <name val="BakerSignet"/>
    </font>
    <font>
      <u/>
      <sz val="14"/>
      <name val="Arial"/>
      <family val="2"/>
    </font>
    <font>
      <u/>
      <sz val="12"/>
      <name val="Tms Rmn"/>
    </font>
    <font>
      <sz val="12"/>
      <name val="Book Antiqua"/>
      <family val="1"/>
    </font>
    <font>
      <b/>
      <sz val="11"/>
      <color indexed="9"/>
      <name val="Calibri"/>
      <family val="2"/>
    </font>
    <font>
      <sz val="11"/>
      <color rgb="FFFA7D00"/>
      <name val="Arial"/>
      <family val="2"/>
      <scheme val="minor"/>
    </font>
    <font>
      <sz val="10"/>
      <color indexed="52"/>
      <name val="Arial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rgb="FFFF0000"/>
      <name val="Arial"/>
      <family val="2"/>
      <scheme val="minor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0.5"/>
      <color indexed="12"/>
      <name val="Times New Roman"/>
      <family val="1"/>
    </font>
    <font>
      <b/>
      <sz val="1"/>
      <color indexed="8"/>
      <name val="Courier"/>
      <family val="3"/>
    </font>
    <font>
      <i/>
      <sz val="7"/>
      <color indexed="55"/>
      <name val="Arial"/>
      <family val="2"/>
    </font>
    <font>
      <sz val="8"/>
      <color indexed="22"/>
      <name val="Arial"/>
      <family val="2"/>
    </font>
    <font>
      <sz val="12"/>
      <name val="ＭＳ ゴシック"/>
      <family val="3"/>
      <charset val="128"/>
    </font>
    <font>
      <sz val="8"/>
      <color theme="0"/>
      <name val="Arial"/>
      <family val="2"/>
    </font>
    <font>
      <b/>
      <sz val="10"/>
      <color rgb="FF0C2D83"/>
      <name val="Arial"/>
      <family val="2"/>
    </font>
    <font>
      <sz val="8"/>
      <color theme="1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  <scheme val="minor"/>
    </font>
    <font>
      <b/>
      <sz val="8"/>
      <color rgb="FFFFFFFF"/>
      <name val="Arial"/>
      <family val="2"/>
      <scheme val="minor"/>
    </font>
    <font>
      <b/>
      <sz val="8"/>
      <color rgb="FF000000"/>
      <name val="Arial"/>
      <family val="2"/>
      <scheme val="minor"/>
    </font>
  </fonts>
  <fills count="1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C9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8E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E9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fgColor indexed="1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3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8"/>
      </patternFill>
    </fill>
    <fill>
      <patternFill patternType="solid">
        <fgColor indexed="23"/>
      </patternFill>
    </fill>
    <fill>
      <patternFill patternType="solid">
        <fgColor indexed="14"/>
        <bgColor indexed="64"/>
      </patternFill>
    </fill>
    <fill>
      <patternFill patternType="solid">
        <fgColor indexed="2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0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</patternFill>
    </fill>
    <fill>
      <patternFill patternType="lightGray">
        <fgColor indexed="1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8"/>
        <bgColor indexed="64"/>
      </patternFill>
    </fill>
    <fill>
      <patternFill patternType="lightUp">
        <fgColor theme="0" tint="-0.149967955565050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rgb="FF43B02A"/>
        <bgColor indexed="64"/>
      </patternFill>
    </fill>
  </fills>
  <borders count="1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/>
      <right/>
      <top/>
      <bottom style="medium">
        <color indexed="24"/>
      </bottom>
      <diagonal/>
    </border>
    <border>
      <left style="thin">
        <color indexed="24"/>
      </left>
      <right/>
      <top style="thin">
        <color rgb="FF409DAD"/>
      </top>
      <bottom/>
      <diagonal/>
    </border>
    <border>
      <left/>
      <right/>
      <top style="thin">
        <color rgb="FF409DAD"/>
      </top>
      <bottom/>
      <diagonal/>
    </border>
    <border>
      <left/>
      <right style="thin">
        <color indexed="24"/>
      </right>
      <top style="thin">
        <color rgb="FF409DAD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24"/>
      </top>
      <bottom/>
      <diagonal/>
    </border>
    <border>
      <left/>
      <right/>
      <top style="thin">
        <color indexed="24"/>
      </top>
      <bottom style="medium">
        <color indexed="24"/>
      </bottom>
      <diagonal/>
    </border>
    <border>
      <left/>
      <right style="thick">
        <color indexed="9"/>
      </right>
      <top/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n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9"/>
      </left>
      <right style="medium">
        <color indexed="9"/>
      </right>
      <top style="thin">
        <color indexed="64"/>
      </top>
      <bottom style="medium">
        <color indexed="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1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ck">
        <color indexed="1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18"/>
      </top>
      <bottom style="double">
        <color indexed="1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4"/>
      </left>
      <right/>
      <top/>
      <bottom style="medium">
        <color indexed="24"/>
      </bottom>
      <diagonal/>
    </border>
    <border>
      <left/>
      <right style="thin">
        <color indexed="24"/>
      </right>
      <top/>
      <bottom style="medium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  <diagonal/>
    </border>
    <border>
      <left style="thin">
        <color indexed="24"/>
      </left>
      <right/>
      <top style="thin">
        <color indexed="24"/>
      </top>
      <bottom style="medium">
        <color indexed="24"/>
      </bottom>
      <diagonal/>
    </border>
    <border>
      <left/>
      <right style="thin">
        <color indexed="24"/>
      </right>
      <top style="thin">
        <color indexed="24"/>
      </top>
      <bottom style="medium">
        <color indexed="24"/>
      </bottom>
      <diagonal/>
    </border>
    <border>
      <left style="thin">
        <color indexed="24"/>
      </left>
      <right/>
      <top style="thin">
        <color rgb="FF00338D"/>
      </top>
      <bottom style="thin">
        <color indexed="24"/>
      </bottom>
      <diagonal/>
    </border>
    <border>
      <left/>
      <right/>
      <top style="thin">
        <color rgb="FF00338D"/>
      </top>
      <bottom style="thin">
        <color indexed="24"/>
      </bottom>
      <diagonal/>
    </border>
    <border>
      <left/>
      <right style="thin">
        <color indexed="24"/>
      </right>
      <top style="thin">
        <color rgb="FF00338D"/>
      </top>
      <bottom style="thin">
        <color indexed="24"/>
      </bottom>
      <diagonal/>
    </border>
    <border>
      <left/>
      <right/>
      <top style="medium">
        <color indexed="24"/>
      </top>
      <bottom/>
      <diagonal/>
    </border>
    <border>
      <left/>
      <right style="thin">
        <color rgb="FF00338D"/>
      </right>
      <top style="thin">
        <color rgb="FF00338D"/>
      </top>
      <bottom/>
      <diagonal/>
    </border>
    <border>
      <left/>
      <right style="thin">
        <color rgb="FF00338D"/>
      </right>
      <top/>
      <bottom/>
      <diagonal/>
    </border>
    <border>
      <left/>
      <right style="thin">
        <color rgb="FF00338D"/>
      </right>
      <top/>
      <bottom style="thin">
        <color indexed="24"/>
      </bottom>
      <diagonal/>
    </border>
    <border>
      <left/>
      <right style="thin">
        <color rgb="FF00338D"/>
      </right>
      <top style="thin">
        <color indexed="24"/>
      </top>
      <bottom style="medium">
        <color indexed="24"/>
      </bottom>
      <diagonal/>
    </border>
    <border>
      <left style="thin">
        <color rgb="FF00338D"/>
      </left>
      <right/>
      <top style="thin">
        <color rgb="FF00338D"/>
      </top>
      <bottom/>
      <diagonal/>
    </border>
    <border>
      <left/>
      <right/>
      <top style="thin">
        <color rgb="FF00338D"/>
      </top>
      <bottom/>
      <diagonal/>
    </border>
    <border>
      <left style="thin">
        <color rgb="FF00338D"/>
      </left>
      <right/>
      <top/>
      <bottom style="thin">
        <color indexed="24"/>
      </bottom>
      <diagonal/>
    </border>
    <border>
      <left style="thin">
        <color rgb="FF00338D"/>
      </left>
      <right/>
      <top/>
      <bottom/>
      <diagonal/>
    </border>
    <border>
      <left style="thin">
        <color rgb="FF00338D"/>
      </left>
      <right/>
      <top style="thin">
        <color indexed="24"/>
      </top>
      <bottom style="medium">
        <color rgb="FF00338D"/>
      </bottom>
      <diagonal/>
    </border>
    <border>
      <left/>
      <right/>
      <top style="thin">
        <color indexed="24"/>
      </top>
      <bottom style="medium">
        <color rgb="FF00338D"/>
      </bottom>
      <diagonal/>
    </border>
    <border>
      <left/>
      <right style="thin">
        <color rgb="FF00338D"/>
      </right>
      <top style="thin">
        <color indexed="24"/>
      </top>
      <bottom style="medium">
        <color rgb="FF00338D"/>
      </bottom>
      <diagonal/>
    </border>
    <border>
      <left/>
      <right style="thin">
        <color rgb="FF00338D"/>
      </right>
      <top style="thin">
        <color rgb="FF00338D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/>
      <diagonal/>
    </border>
    <border>
      <left style="thin">
        <color rgb="FF00338D"/>
      </left>
      <right/>
      <top style="thin">
        <color rgb="FF409DAD"/>
      </top>
      <bottom/>
      <diagonal/>
    </border>
    <border>
      <left style="thin">
        <color rgb="FF00338D"/>
      </left>
      <right/>
      <top/>
      <bottom style="medium">
        <color indexed="24"/>
      </bottom>
      <diagonal/>
    </border>
    <border>
      <left/>
      <right style="thin">
        <color rgb="FF00338D"/>
      </right>
      <top/>
      <bottom style="medium">
        <color indexed="24"/>
      </bottom>
      <diagonal/>
    </border>
    <border>
      <left style="thin">
        <color rgb="FF00338D"/>
      </left>
      <right/>
      <top style="thin">
        <color rgb="FF00338D"/>
      </top>
      <bottom style="medium">
        <color rgb="FF00338D"/>
      </bottom>
      <diagonal/>
    </border>
    <border>
      <left/>
      <right/>
      <top style="thin">
        <color rgb="FF00338D"/>
      </top>
      <bottom style="medium">
        <color rgb="FF00338D"/>
      </bottom>
      <diagonal/>
    </border>
    <border>
      <left/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 style="thin">
        <color rgb="FF00338D"/>
      </left>
      <right/>
      <top/>
      <bottom style="thin">
        <color rgb="FF00338D"/>
      </bottom>
      <diagonal/>
    </border>
    <border>
      <left/>
      <right/>
      <top/>
      <bottom style="thin">
        <color rgb="FF00338D"/>
      </bottom>
      <diagonal/>
    </border>
    <border>
      <left/>
      <right style="thin">
        <color rgb="FF00338D"/>
      </right>
      <top/>
      <bottom style="thin">
        <color rgb="FF00338D"/>
      </bottom>
      <diagonal/>
    </border>
    <border>
      <left style="thin">
        <color rgb="FF43B02A"/>
      </left>
      <right/>
      <top style="thin">
        <color rgb="FF00338D"/>
      </top>
      <bottom/>
      <diagonal/>
    </border>
    <border>
      <left style="thin">
        <color rgb="FF43B02A"/>
      </left>
      <right/>
      <top/>
      <bottom style="thin">
        <color rgb="FF00338D"/>
      </bottom>
      <diagonal/>
    </border>
    <border>
      <left style="thin">
        <color rgb="FF43B02A"/>
      </left>
      <right/>
      <top/>
      <bottom/>
      <diagonal/>
    </border>
    <border>
      <left style="thin">
        <color rgb="FF43B02A"/>
      </left>
      <right/>
      <top style="thin">
        <color rgb="FF00338D"/>
      </top>
      <bottom style="medium">
        <color rgb="FF00338D"/>
      </bottom>
      <diagonal/>
    </border>
    <border>
      <left style="thin">
        <color rgb="FF43B02A"/>
      </left>
      <right/>
      <top/>
      <bottom style="medium">
        <color indexed="24"/>
      </bottom>
      <diagonal/>
    </border>
    <border>
      <left style="thin">
        <color rgb="FF43B02A"/>
      </left>
      <right/>
      <top style="thin">
        <color indexed="24"/>
      </top>
      <bottom/>
      <diagonal/>
    </border>
    <border>
      <left style="thin">
        <color indexed="24"/>
      </left>
      <right/>
      <top style="medium">
        <color indexed="24"/>
      </top>
      <bottom style="medium">
        <color indexed="24"/>
      </bottom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thin">
        <color rgb="FF43B02A"/>
      </left>
      <right/>
      <top style="medium">
        <color indexed="24"/>
      </top>
      <bottom style="medium">
        <color indexed="24"/>
      </bottom>
      <diagonal/>
    </border>
    <border>
      <left/>
      <right style="thin">
        <color indexed="24"/>
      </right>
      <top style="medium">
        <color indexed="24"/>
      </top>
      <bottom style="medium">
        <color indexed="24"/>
      </bottom>
      <diagonal/>
    </border>
    <border>
      <left style="thin">
        <color rgb="FF43B02A"/>
      </left>
      <right/>
      <top style="thin">
        <color indexed="24"/>
      </top>
      <bottom style="medium">
        <color indexed="24"/>
      </bottom>
      <diagonal/>
    </border>
    <border>
      <left/>
      <right style="thin">
        <color indexed="24"/>
      </right>
      <top style="thin">
        <color rgb="FF00338D"/>
      </top>
      <bottom/>
      <diagonal/>
    </border>
    <border>
      <left/>
      <right style="thin">
        <color rgb="FF43B02A"/>
      </right>
      <top style="thin">
        <color rgb="FF00338D"/>
      </top>
      <bottom/>
      <diagonal/>
    </border>
    <border>
      <left/>
      <right style="thin">
        <color rgb="FF43B02A"/>
      </right>
      <top/>
      <bottom/>
      <diagonal/>
    </border>
    <border>
      <left/>
      <right style="thin">
        <color rgb="FF43B02A"/>
      </right>
      <top style="thin">
        <color indexed="24"/>
      </top>
      <bottom/>
      <diagonal/>
    </border>
    <border>
      <left/>
      <right style="thin">
        <color rgb="FF43B02A"/>
      </right>
      <top style="thin">
        <color indexed="24"/>
      </top>
      <bottom style="medium">
        <color indexed="24"/>
      </bottom>
      <diagonal/>
    </border>
    <border>
      <left/>
      <right style="thin">
        <color rgb="FF43B02A"/>
      </right>
      <top style="medium">
        <color indexed="24"/>
      </top>
      <bottom style="medium">
        <color indexed="24"/>
      </bottom>
      <diagonal/>
    </border>
    <border>
      <left style="thin">
        <color theme="0"/>
      </left>
      <right/>
      <top style="thin">
        <color rgb="FF00338D"/>
      </top>
      <bottom/>
      <diagonal/>
    </border>
    <border>
      <left style="thin">
        <color theme="0"/>
      </left>
      <right/>
      <top/>
      <bottom style="thin">
        <color rgb="FF00338D"/>
      </bottom>
      <diagonal/>
    </border>
    <border>
      <left style="thin">
        <color theme="0"/>
      </left>
      <right/>
      <top/>
      <bottom style="thin">
        <color indexed="24"/>
      </bottom>
      <diagonal/>
    </border>
    <border>
      <left/>
      <right style="thin">
        <color rgb="FF43B02A"/>
      </right>
      <top/>
      <bottom style="thin">
        <color rgb="FF00338D"/>
      </bottom>
      <diagonal/>
    </border>
    <border>
      <left/>
      <right style="thin">
        <color rgb="FF43B02A"/>
      </right>
      <top style="thin">
        <color rgb="FF00338D"/>
      </top>
      <bottom style="medium">
        <color rgb="FF00338D"/>
      </bottom>
      <diagonal/>
    </border>
    <border>
      <left/>
      <right style="thin">
        <color rgb="FF43B02A"/>
      </right>
      <top/>
      <bottom style="medium">
        <color indexed="24"/>
      </bottom>
      <diagonal/>
    </border>
    <border>
      <left style="thin">
        <color rgb="FF00338D"/>
      </left>
      <right/>
      <top style="thin">
        <color indexed="24"/>
      </top>
      <bottom/>
      <diagonal/>
    </border>
    <border>
      <left style="thin">
        <color rgb="FF00338D"/>
      </left>
      <right/>
      <top style="thin">
        <color indexed="24"/>
      </top>
      <bottom style="medium">
        <color indexed="24"/>
      </bottom>
      <diagonal/>
    </border>
    <border>
      <left style="thin">
        <color rgb="FF00338D"/>
      </left>
      <right/>
      <top style="medium">
        <color indexed="24"/>
      </top>
      <bottom style="medium">
        <color indexed="24"/>
      </bottom>
      <diagonal/>
    </border>
    <border>
      <left/>
      <right style="thin">
        <color rgb="FF00338D"/>
      </right>
      <top style="thin">
        <color indexed="24"/>
      </top>
      <bottom/>
      <diagonal/>
    </border>
    <border>
      <left style="thin">
        <color indexed="24"/>
      </left>
      <right/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thin">
        <color rgb="FF00338D"/>
      </bottom>
      <diagonal/>
    </border>
    <border>
      <left/>
      <right style="thin">
        <color indexed="24"/>
      </right>
      <top style="thin">
        <color rgb="FF00338D"/>
      </top>
      <bottom style="thin">
        <color rgb="FF00338D"/>
      </bottom>
      <diagonal/>
    </border>
    <border>
      <left style="thin">
        <color indexed="24"/>
      </left>
      <right/>
      <top style="thin">
        <color rgb="FF00338D"/>
      </top>
      <bottom style="medium">
        <color rgb="FF00338D"/>
      </bottom>
      <diagonal/>
    </border>
    <border>
      <left/>
      <right style="thin">
        <color indexed="24"/>
      </right>
      <top style="thin">
        <color rgb="FF00338D"/>
      </top>
      <bottom style="medium">
        <color rgb="FF00338D"/>
      </bottom>
      <diagonal/>
    </border>
  </borders>
  <cellStyleXfs count="1861">
    <xf numFmtId="170" fontId="0" fillId="0" borderId="0"/>
    <xf numFmtId="172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" fillId="4" borderId="0" applyNumberFormat="0" applyAlignment="0" applyProtection="0"/>
    <xf numFmtId="170" fontId="3" fillId="2" borderId="0" applyNumberFormat="0" applyFill="0" applyBorder="0" applyAlignment="0" applyProtection="0"/>
    <xf numFmtId="170" fontId="4" fillId="3" borderId="1" applyNumberFormat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9" fontId="17" fillId="0" borderId="0">
      <alignment horizontal="right"/>
    </xf>
    <xf numFmtId="180" fontId="18" fillId="0" borderId="0"/>
    <xf numFmtId="1" fontId="19" fillId="0" borderId="0">
      <alignment horizontal="left"/>
      <protection hidden="1"/>
    </xf>
    <xf numFmtId="1" fontId="20" fillId="0" borderId="0">
      <protection hidden="1"/>
    </xf>
    <xf numFmtId="1" fontId="21" fillId="0" borderId="0">
      <protection hidden="1"/>
    </xf>
    <xf numFmtId="1" fontId="22" fillId="0" borderId="0">
      <protection hidden="1"/>
    </xf>
    <xf numFmtId="1" fontId="23" fillId="0" borderId="19">
      <alignment horizontal="left"/>
      <protection hidden="1"/>
    </xf>
    <xf numFmtId="1" fontId="24" fillId="0" borderId="20">
      <protection hidden="1"/>
    </xf>
    <xf numFmtId="1" fontId="23" fillId="0" borderId="21">
      <alignment horizontal="left"/>
      <protection hidden="1"/>
    </xf>
    <xf numFmtId="18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81" fontId="26" fillId="0" borderId="22" applyFont="0" applyFill="0" applyBorder="0" applyAlignment="0" applyProtection="0"/>
    <xf numFmtId="182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/>
    <xf numFmtId="184" fontId="18" fillId="0" borderId="0" applyFont="0" applyFill="0" applyBorder="0" applyAlignment="0" applyProtection="0"/>
    <xf numFmtId="0" fontId="28" fillId="0" borderId="0"/>
    <xf numFmtId="49" fontId="27" fillId="0" borderId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" fontId="30" fillId="0" borderId="0"/>
    <xf numFmtId="2" fontId="30" fillId="0" borderId="0"/>
    <xf numFmtId="2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33" borderId="0"/>
    <xf numFmtId="0" fontId="18" fillId="33" borderId="0"/>
    <xf numFmtId="3" fontId="18" fillId="33" borderId="0"/>
    <xf numFmtId="3" fontId="18" fillId="33" borderId="0"/>
    <xf numFmtId="3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31" fillId="34" borderId="0" applyNumberFormat="0">
      <alignment horizontal="left"/>
    </xf>
    <xf numFmtId="0" fontId="31" fillId="34" borderId="0" applyNumberFormat="0">
      <alignment horizontal="left"/>
    </xf>
    <xf numFmtId="0" fontId="31" fillId="34" borderId="0" applyNumberFormat="0">
      <alignment horizontal="left"/>
    </xf>
    <xf numFmtId="0" fontId="31" fillId="34" borderId="0" applyNumberFormat="0">
      <alignment horizontal="left"/>
    </xf>
    <xf numFmtId="0" fontId="31" fillId="34" borderId="0" applyNumberFormat="0">
      <alignment horizontal="left"/>
    </xf>
    <xf numFmtId="0" fontId="18" fillId="33" borderId="0"/>
    <xf numFmtId="3" fontId="18" fillId="33" borderId="0"/>
    <xf numFmtId="3" fontId="18" fillId="33" borderId="0"/>
    <xf numFmtId="3" fontId="18" fillId="33" borderId="0"/>
    <xf numFmtId="3" fontId="18" fillId="33" borderId="0"/>
    <xf numFmtId="3" fontId="18" fillId="33" borderId="0"/>
    <xf numFmtId="3" fontId="18" fillId="33" borderId="0"/>
    <xf numFmtId="0" fontId="18" fillId="33" borderId="0"/>
    <xf numFmtId="0" fontId="31" fillId="34" borderId="0" applyNumberFormat="0">
      <alignment horizontal="left"/>
    </xf>
    <xf numFmtId="0" fontId="31" fillId="34" borderId="0" applyNumberFormat="0">
      <alignment horizontal="left"/>
    </xf>
    <xf numFmtId="0" fontId="18" fillId="33" borderId="0"/>
    <xf numFmtId="0" fontId="32" fillId="33" borderId="0"/>
    <xf numFmtId="0" fontId="32" fillId="33" borderId="0"/>
    <xf numFmtId="0" fontId="32" fillId="33" borderId="0"/>
    <xf numFmtId="0" fontId="32" fillId="33" borderId="0"/>
    <xf numFmtId="49" fontId="31" fillId="35" borderId="0" applyNumberFormat="0">
      <alignment horizontal="left"/>
    </xf>
    <xf numFmtId="49" fontId="31" fillId="35" borderId="0" applyNumberFormat="0">
      <alignment horizontal="left"/>
    </xf>
    <xf numFmtId="49" fontId="31" fillId="35" borderId="0" applyNumberFormat="0">
      <alignment horizontal="left"/>
    </xf>
    <xf numFmtId="49" fontId="31" fillId="35" borderId="0" applyNumberFormat="0">
      <alignment horizontal="left"/>
    </xf>
    <xf numFmtId="49" fontId="31" fillId="35" borderId="0" applyNumberFormat="0">
      <alignment horizontal="left"/>
    </xf>
    <xf numFmtId="0" fontId="32" fillId="33" borderId="0"/>
    <xf numFmtId="49" fontId="31" fillId="35" borderId="0" applyNumberFormat="0">
      <alignment horizontal="left"/>
    </xf>
    <xf numFmtId="49" fontId="31" fillId="35" borderId="0" applyNumberFormat="0">
      <alignment horizontal="left"/>
    </xf>
    <xf numFmtId="0" fontId="32" fillId="33" borderId="0"/>
    <xf numFmtId="0" fontId="33" fillId="33" borderId="0"/>
    <xf numFmtId="0" fontId="33" fillId="33" borderId="0"/>
    <xf numFmtId="0" fontId="33" fillId="33" borderId="0"/>
    <xf numFmtId="0" fontId="33" fillId="33" borderId="0"/>
    <xf numFmtId="0" fontId="31" fillId="36" borderId="0" applyNumberFormat="0">
      <alignment horizontal="left"/>
    </xf>
    <xf numFmtId="0" fontId="31" fillId="36" borderId="0" applyNumberFormat="0">
      <alignment horizontal="left"/>
    </xf>
    <xf numFmtId="0" fontId="31" fillId="36" borderId="0" applyNumberFormat="0">
      <alignment horizontal="left"/>
    </xf>
    <xf numFmtId="0" fontId="31" fillId="36" borderId="0" applyNumberFormat="0">
      <alignment horizontal="left"/>
    </xf>
    <xf numFmtId="0" fontId="31" fillId="36" borderId="0" applyNumberFormat="0">
      <alignment horizontal="left"/>
    </xf>
    <xf numFmtId="0" fontId="33" fillId="33" borderId="0"/>
    <xf numFmtId="0" fontId="31" fillId="36" borderId="0" applyNumberFormat="0">
      <alignment horizontal="left"/>
    </xf>
    <xf numFmtId="0" fontId="31" fillId="36" borderId="0" applyNumberFormat="0">
      <alignment horizontal="left"/>
    </xf>
    <xf numFmtId="0" fontId="33" fillId="33" borderId="0"/>
    <xf numFmtId="0" fontId="34" fillId="33" borderId="0"/>
    <xf numFmtId="0" fontId="34" fillId="33" borderId="0"/>
    <xf numFmtId="0" fontId="34" fillId="33" borderId="0"/>
    <xf numFmtId="0" fontId="34" fillId="33" borderId="0"/>
    <xf numFmtId="0" fontId="34" fillId="33" borderId="0"/>
    <xf numFmtId="49" fontId="31" fillId="37" borderId="0" applyNumberFormat="0">
      <alignment horizontal="left"/>
    </xf>
    <xf numFmtId="49" fontId="31" fillId="37" borderId="0" applyNumberFormat="0">
      <alignment horizontal="left"/>
    </xf>
    <xf numFmtId="49" fontId="31" fillId="37" borderId="0" applyNumberFormat="0">
      <alignment horizontal="left"/>
    </xf>
    <xf numFmtId="49" fontId="31" fillId="37" borderId="0" applyNumberFormat="0">
      <alignment horizontal="left"/>
    </xf>
    <xf numFmtId="49" fontId="31" fillId="37" borderId="0" applyNumberFormat="0">
      <alignment horizontal="left"/>
    </xf>
    <xf numFmtId="0" fontId="34" fillId="33" borderId="0"/>
    <xf numFmtId="0" fontId="34" fillId="33" borderId="0"/>
    <xf numFmtId="49" fontId="31" fillId="37" borderId="0" applyNumberFormat="0">
      <alignment horizontal="left"/>
    </xf>
    <xf numFmtId="49" fontId="31" fillId="37" borderId="0" applyNumberFormat="0">
      <alignment horizontal="left"/>
    </xf>
    <xf numFmtId="0" fontId="34" fillId="33" borderId="0"/>
    <xf numFmtId="0" fontId="35" fillId="33" borderId="0"/>
    <xf numFmtId="0" fontId="35" fillId="33" borderId="0"/>
    <xf numFmtId="0" fontId="35" fillId="33" borderId="0"/>
    <xf numFmtId="0" fontId="35" fillId="33" borderId="0"/>
    <xf numFmtId="0" fontId="31" fillId="38" borderId="0" applyNumberFormat="0">
      <alignment horizontal="left"/>
    </xf>
    <xf numFmtId="0" fontId="31" fillId="38" borderId="0" applyNumberFormat="0">
      <alignment horizontal="left"/>
    </xf>
    <xf numFmtId="0" fontId="31" fillId="38" borderId="0" applyNumberFormat="0">
      <alignment horizontal="left"/>
    </xf>
    <xf numFmtId="0" fontId="31" fillId="38" borderId="0" applyNumberFormat="0">
      <alignment horizontal="left"/>
    </xf>
    <xf numFmtId="0" fontId="31" fillId="38" borderId="0" applyNumberFormat="0">
      <alignment horizontal="left"/>
    </xf>
    <xf numFmtId="0" fontId="35" fillId="33" borderId="0"/>
    <xf numFmtId="0" fontId="31" fillId="38" borderId="0" applyNumberFormat="0">
      <alignment horizontal="left"/>
    </xf>
    <xf numFmtId="0" fontId="31" fillId="38" borderId="0" applyNumberFormat="0">
      <alignment horizontal="left"/>
    </xf>
    <xf numFmtId="0" fontId="35" fillId="33" borderId="0"/>
    <xf numFmtId="0" fontId="36" fillId="33" borderId="0"/>
    <xf numFmtId="0" fontId="36" fillId="33" borderId="0"/>
    <xf numFmtId="0" fontId="36" fillId="33" borderId="0"/>
    <xf numFmtId="0" fontId="36" fillId="33" borderId="0"/>
    <xf numFmtId="0" fontId="36" fillId="33" borderId="0"/>
    <xf numFmtId="0" fontId="36" fillId="33" borderId="0"/>
    <xf numFmtId="0" fontId="36" fillId="33" borderId="0"/>
    <xf numFmtId="0" fontId="31" fillId="39" borderId="0" applyNumberFormat="0">
      <alignment horizontal="left"/>
    </xf>
    <xf numFmtId="0" fontId="31" fillId="39" borderId="0" applyNumberFormat="0">
      <alignment horizontal="left"/>
    </xf>
    <xf numFmtId="0" fontId="31" fillId="39" borderId="0" applyNumberFormat="0">
      <alignment horizontal="left"/>
    </xf>
    <xf numFmtId="0" fontId="31" fillId="39" borderId="0" applyNumberFormat="0">
      <alignment horizontal="left"/>
    </xf>
    <xf numFmtId="0" fontId="31" fillId="39" borderId="0" applyNumberFormat="0">
      <alignment horizontal="left"/>
    </xf>
    <xf numFmtId="0" fontId="36" fillId="33" borderId="0"/>
    <xf numFmtId="0" fontId="31" fillId="39" borderId="0" applyNumberFormat="0">
      <alignment horizontal="left"/>
    </xf>
    <xf numFmtId="0" fontId="31" fillId="39" borderId="0" applyNumberFormat="0">
      <alignment horizontal="left"/>
    </xf>
    <xf numFmtId="0" fontId="36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37" fillId="40" borderId="0" applyNumberFormat="0">
      <alignment horizontal="left"/>
    </xf>
    <xf numFmtId="0" fontId="37" fillId="40" borderId="0" applyNumberFormat="0">
      <alignment horizontal="left"/>
    </xf>
    <xf numFmtId="0" fontId="37" fillId="40" borderId="0" applyNumberFormat="0">
      <alignment horizontal="left"/>
    </xf>
    <xf numFmtId="0" fontId="37" fillId="40" borderId="0" applyNumberFormat="0">
      <alignment horizontal="left"/>
    </xf>
    <xf numFmtId="0" fontId="37" fillId="40" borderId="0" applyNumberFormat="0">
      <alignment horizontal="left"/>
    </xf>
    <xf numFmtId="0" fontId="9" fillId="33" borderId="0"/>
    <xf numFmtId="0" fontId="37" fillId="40" borderId="0" applyNumberFormat="0">
      <alignment horizontal="left"/>
    </xf>
    <xf numFmtId="0" fontId="37" fillId="40" borderId="0" applyNumberFormat="0">
      <alignment horizontal="left"/>
    </xf>
    <xf numFmtId="0" fontId="9" fillId="33" borderId="0"/>
    <xf numFmtId="0" fontId="9" fillId="33" borderId="0"/>
    <xf numFmtId="0" fontId="37" fillId="41" borderId="0" applyNumberFormat="0">
      <alignment horizontal="left"/>
    </xf>
    <xf numFmtId="0" fontId="37" fillId="41" borderId="0" applyNumberFormat="0">
      <alignment horizontal="left"/>
    </xf>
    <xf numFmtId="185" fontId="18" fillId="42" borderId="23"/>
    <xf numFmtId="185" fontId="18" fillId="42" borderId="23"/>
    <xf numFmtId="185" fontId="18" fillId="42" borderId="23"/>
    <xf numFmtId="185" fontId="18" fillId="42" borderId="23"/>
    <xf numFmtId="185" fontId="18" fillId="42" borderId="23"/>
    <xf numFmtId="185" fontId="18" fillId="42" borderId="23"/>
    <xf numFmtId="185" fontId="18" fillId="42" borderId="23"/>
    <xf numFmtId="185" fontId="18" fillId="42" borderId="23"/>
    <xf numFmtId="4" fontId="38" fillId="43" borderId="24" applyBorder="0"/>
    <xf numFmtId="4" fontId="38" fillId="43" borderId="24" applyBorder="0"/>
    <xf numFmtId="4" fontId="38" fillId="43" borderId="24" applyBorder="0"/>
    <xf numFmtId="4" fontId="38" fillId="43" borderId="24" applyBorder="0"/>
    <xf numFmtId="185" fontId="18" fillId="42" borderId="23"/>
    <xf numFmtId="4" fontId="38" fillId="43" borderId="24" applyBorder="0"/>
    <xf numFmtId="185" fontId="18" fillId="42" borderId="23"/>
    <xf numFmtId="4" fontId="38" fillId="43" borderId="24" applyBorder="0"/>
    <xf numFmtId="4" fontId="38" fillId="44" borderId="24" applyBorder="0"/>
    <xf numFmtId="4" fontId="38" fillId="44" borderId="24" applyBorder="0"/>
    <xf numFmtId="185" fontId="18" fillId="42" borderId="23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42" borderId="0"/>
    <xf numFmtId="0" fontId="33" fillId="42" borderId="0"/>
    <xf numFmtId="0" fontId="33" fillId="42" borderId="0"/>
    <xf numFmtId="0" fontId="33" fillId="42" borderId="0"/>
    <xf numFmtId="0" fontId="39" fillId="45" borderId="0"/>
    <xf numFmtId="0" fontId="39" fillId="45" borderId="0"/>
    <xf numFmtId="0" fontId="39" fillId="45" borderId="0"/>
    <xf numFmtId="0" fontId="39" fillId="45" borderId="0"/>
    <xf numFmtId="0" fontId="33" fillId="42" borderId="0"/>
    <xf numFmtId="0" fontId="39" fillId="45" borderId="0"/>
    <xf numFmtId="0" fontId="39" fillId="45" borderId="0"/>
    <xf numFmtId="0" fontId="33" fillId="42" borderId="0"/>
    <xf numFmtId="0" fontId="40" fillId="0" borderId="0" applyNumberFormat="0" applyFill="0" applyBorder="0" applyAlignment="0" applyProtection="0"/>
    <xf numFmtId="0" fontId="18" fillId="46" borderId="0" applyNumberFormat="0" applyFont="0" applyAlignment="0" applyProtection="0"/>
    <xf numFmtId="0" fontId="18" fillId="46" borderId="0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0" fontId="37" fillId="43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" fontId="30" fillId="0" borderId="0"/>
    <xf numFmtId="2" fontId="30" fillId="0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31" fillId="34" borderId="0" applyNumberFormat="0"/>
    <xf numFmtId="0" fontId="31" fillId="34" borderId="0" applyNumberFormat="0"/>
    <xf numFmtId="0" fontId="31" fillId="34" borderId="0" applyNumberFormat="0"/>
    <xf numFmtId="0" fontId="31" fillId="34" borderId="0" applyNumberFormat="0"/>
    <xf numFmtId="0" fontId="31" fillId="34" borderId="0" applyNumberFormat="0"/>
    <xf numFmtId="0" fontId="18" fillId="33" borderId="0"/>
    <xf numFmtId="0" fontId="18" fillId="33" borderId="0"/>
    <xf numFmtId="0" fontId="31" fillId="34" borderId="0" applyNumberFormat="0"/>
    <xf numFmtId="0" fontId="31" fillId="34" borderId="0" applyNumberFormat="0"/>
    <xf numFmtId="0" fontId="18" fillId="33" borderId="0"/>
    <xf numFmtId="0" fontId="18" fillId="47" borderId="0" applyNumberFormat="0"/>
    <xf numFmtId="0" fontId="18" fillId="47" borderId="0" applyNumberFormat="0"/>
    <xf numFmtId="0" fontId="18" fillId="47" borderId="0" applyNumberFormat="0"/>
    <xf numFmtId="0" fontId="32" fillId="33" borderId="0"/>
    <xf numFmtId="0" fontId="32" fillId="33" borderId="0"/>
    <xf numFmtId="0" fontId="32" fillId="33" borderId="0"/>
    <xf numFmtId="0" fontId="32" fillId="33" borderId="0"/>
    <xf numFmtId="0" fontId="31" fillId="35" borderId="0" applyNumberFormat="0"/>
    <xf numFmtId="0" fontId="31" fillId="35" borderId="0" applyNumberFormat="0"/>
    <xf numFmtId="0" fontId="31" fillId="35" borderId="0" applyNumberFormat="0"/>
    <xf numFmtId="0" fontId="31" fillId="35" borderId="0" applyNumberFormat="0"/>
    <xf numFmtId="0" fontId="31" fillId="35" borderId="0" applyNumberFormat="0"/>
    <xf numFmtId="0" fontId="32" fillId="33" borderId="0"/>
    <xf numFmtId="0" fontId="31" fillId="35" borderId="0" applyNumberFormat="0"/>
    <xf numFmtId="0" fontId="31" fillId="35" borderId="0" applyNumberFormat="0"/>
    <xf numFmtId="0" fontId="32" fillId="33" borderId="0"/>
    <xf numFmtId="0" fontId="33" fillId="33" borderId="0"/>
    <xf numFmtId="0" fontId="33" fillId="33" borderId="0"/>
    <xf numFmtId="0" fontId="33" fillId="33" borderId="0"/>
    <xf numFmtId="0" fontId="33" fillId="33" borderId="0"/>
    <xf numFmtId="0" fontId="31" fillId="36" borderId="0" applyNumberFormat="0"/>
    <xf numFmtId="0" fontId="31" fillId="36" borderId="0" applyNumberFormat="0"/>
    <xf numFmtId="0" fontId="31" fillId="36" borderId="0" applyNumberFormat="0"/>
    <xf numFmtId="0" fontId="31" fillId="36" borderId="0" applyNumberFormat="0"/>
    <xf numFmtId="0" fontId="31" fillId="36" borderId="0" applyNumberFormat="0"/>
    <xf numFmtId="0" fontId="33" fillId="33" borderId="0"/>
    <xf numFmtId="0" fontId="31" fillId="36" borderId="0" applyNumberFormat="0"/>
    <xf numFmtId="0" fontId="31" fillId="36" borderId="0" applyNumberFormat="0"/>
    <xf numFmtId="0" fontId="33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18" fillId="33" borderId="0"/>
    <xf numFmtId="0" fontId="31" fillId="37" borderId="0" applyNumberFormat="0"/>
    <xf numFmtId="0" fontId="31" fillId="37" borderId="0" applyNumberFormat="0"/>
    <xf numFmtId="0" fontId="31" fillId="37" borderId="0" applyNumberFormat="0"/>
    <xf numFmtId="0" fontId="31" fillId="37" borderId="0" applyNumberFormat="0"/>
    <xf numFmtId="0" fontId="31" fillId="37" borderId="0" applyNumberFormat="0"/>
    <xf numFmtId="0" fontId="18" fillId="33" borderId="0"/>
    <xf numFmtId="0" fontId="31" fillId="37" borderId="0" applyNumberFormat="0"/>
    <xf numFmtId="0" fontId="31" fillId="37" borderId="0" applyNumberFormat="0"/>
    <xf numFmtId="0" fontId="18" fillId="33" borderId="0"/>
    <xf numFmtId="0" fontId="35" fillId="33" borderId="0"/>
    <xf numFmtId="0" fontId="35" fillId="33" borderId="0"/>
    <xf numFmtId="0" fontId="35" fillId="33" borderId="0"/>
    <xf numFmtId="0" fontId="35" fillId="33" borderId="0"/>
    <xf numFmtId="0" fontId="31" fillId="38" borderId="0" applyNumberFormat="0"/>
    <xf numFmtId="0" fontId="31" fillId="38" borderId="0" applyNumberFormat="0"/>
    <xf numFmtId="0" fontId="31" fillId="38" borderId="0" applyNumberFormat="0"/>
    <xf numFmtId="0" fontId="31" fillId="38" borderId="0" applyNumberFormat="0"/>
    <xf numFmtId="0" fontId="31" fillId="38" borderId="0" applyNumberFormat="0"/>
    <xf numFmtId="0" fontId="35" fillId="33" borderId="0"/>
    <xf numFmtId="0" fontId="31" fillId="38" borderId="0" applyNumberFormat="0"/>
    <xf numFmtId="0" fontId="31" fillId="38" borderId="0" applyNumberFormat="0"/>
    <xf numFmtId="0" fontId="35" fillId="33" borderId="0"/>
    <xf numFmtId="0" fontId="36" fillId="33" borderId="0"/>
    <xf numFmtId="0" fontId="36" fillId="33" borderId="0"/>
    <xf numFmtId="0" fontId="36" fillId="33" borderId="0"/>
    <xf numFmtId="0" fontId="36" fillId="33" borderId="0"/>
    <xf numFmtId="0" fontId="36" fillId="33" borderId="0"/>
    <xf numFmtId="0" fontId="36" fillId="33" borderId="0"/>
    <xf numFmtId="0" fontId="36" fillId="33" borderId="0"/>
    <xf numFmtId="0" fontId="31" fillId="39" borderId="0" applyNumberFormat="0"/>
    <xf numFmtId="0" fontId="31" fillId="39" borderId="0" applyNumberFormat="0"/>
    <xf numFmtId="0" fontId="31" fillId="39" borderId="0" applyNumberFormat="0"/>
    <xf numFmtId="0" fontId="31" fillId="39" borderId="0" applyNumberFormat="0"/>
    <xf numFmtId="0" fontId="31" fillId="39" borderId="0" applyNumberFormat="0"/>
    <xf numFmtId="0" fontId="36" fillId="33" borderId="0"/>
    <xf numFmtId="0" fontId="31" fillId="39" borderId="0" applyNumberFormat="0"/>
    <xf numFmtId="0" fontId="31" fillId="39" borderId="0" applyNumberFormat="0"/>
    <xf numFmtId="0" fontId="36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37" fillId="40" borderId="0" applyNumberFormat="0"/>
    <xf numFmtId="0" fontId="37" fillId="40" borderId="0" applyNumberFormat="0"/>
    <xf numFmtId="0" fontId="37" fillId="40" borderId="0" applyNumberFormat="0"/>
    <xf numFmtId="0" fontId="37" fillId="40" borderId="0" applyNumberFormat="0"/>
    <xf numFmtId="0" fontId="37" fillId="40" borderId="0" applyNumberFormat="0"/>
    <xf numFmtId="0" fontId="9" fillId="33" borderId="0"/>
    <xf numFmtId="0" fontId="37" fillId="40" borderId="0" applyNumberFormat="0"/>
    <xf numFmtId="0" fontId="37" fillId="40" borderId="0" applyNumberFormat="0"/>
    <xf numFmtId="0" fontId="9" fillId="33" borderId="0"/>
    <xf numFmtId="0" fontId="9" fillId="33" borderId="0"/>
    <xf numFmtId="0" fontId="37" fillId="41" borderId="0" applyNumberFormat="0" applyProtection="0"/>
    <xf numFmtId="0" fontId="37" fillId="41" borderId="0" applyNumberFormat="0" applyProtection="0"/>
    <xf numFmtId="0" fontId="41" fillId="0" borderId="0" applyNumberFormat="0" applyFill="0" applyBorder="0" applyProtection="0">
      <alignment vertical="top"/>
    </xf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3" fillId="0" borderId="26" applyNumberFormat="0" applyFill="0" applyProtection="0">
      <alignment horizontal="center"/>
    </xf>
    <xf numFmtId="0" fontId="43" fillId="0" borderId="26" applyNumberFormat="0" applyFill="0" applyProtection="0">
      <alignment horizontal="center"/>
    </xf>
    <xf numFmtId="0" fontId="31" fillId="48" borderId="0"/>
    <xf numFmtId="0" fontId="31" fillId="48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87" fontId="27" fillId="0" borderId="0" applyFill="0" applyBorder="0" applyProtection="0">
      <alignment horizontal="right"/>
    </xf>
    <xf numFmtId="188" fontId="27" fillId="0" borderId="0" applyFill="0" applyBorder="0" applyProtection="0">
      <alignment horizontal="right"/>
    </xf>
    <xf numFmtId="189" fontId="44" fillId="0" borderId="0" applyFill="0" applyBorder="0" applyProtection="0">
      <alignment horizontal="center"/>
    </xf>
    <xf numFmtId="190" fontId="44" fillId="0" borderId="0" applyFill="0" applyBorder="0" applyProtection="0">
      <alignment horizontal="center"/>
    </xf>
    <xf numFmtId="191" fontId="45" fillId="0" borderId="0" applyFill="0" applyBorder="0" applyProtection="0">
      <alignment horizontal="right"/>
    </xf>
    <xf numFmtId="192" fontId="27" fillId="0" borderId="0" applyFill="0" applyBorder="0" applyProtection="0">
      <alignment horizontal="right"/>
    </xf>
    <xf numFmtId="193" fontId="27" fillId="0" borderId="0" applyFill="0" applyBorder="0" applyProtection="0">
      <alignment horizontal="right"/>
    </xf>
    <xf numFmtId="194" fontId="46" fillId="0" borderId="0" applyFont="0" applyFill="0" applyBorder="0" applyAlignment="0" applyProtection="0"/>
    <xf numFmtId="195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7" fontId="46" fillId="0" borderId="0" applyFont="0" applyFill="0" applyBorder="0" applyAlignment="0" applyProtection="0"/>
    <xf numFmtId="198" fontId="46" fillId="0" borderId="0" applyFont="0" applyFill="0" applyBorder="0" applyAlignment="0" applyProtection="0"/>
    <xf numFmtId="199" fontId="47" fillId="0" borderId="0" applyFont="0" applyFill="0" applyBorder="0" applyAlignment="0" applyProtection="0"/>
    <xf numFmtId="200" fontId="48" fillId="0" borderId="0" applyFont="0" applyFill="0" applyBorder="0" applyAlignment="0" applyProtection="0"/>
    <xf numFmtId="201" fontId="42" fillId="0" borderId="0"/>
    <xf numFmtId="202" fontId="49" fillId="0" borderId="27">
      <alignment horizontal="left" vertical="center"/>
    </xf>
    <xf numFmtId="0" fontId="18" fillId="0" borderId="0"/>
    <xf numFmtId="180" fontId="18" fillId="0" borderId="0"/>
    <xf numFmtId="0" fontId="18" fillId="0" borderId="0"/>
    <xf numFmtId="203" fontId="50" fillId="0" borderId="0">
      <alignment horizontal="center"/>
    </xf>
    <xf numFmtId="204" fontId="50" fillId="0" borderId="0">
      <alignment horizontal="center"/>
    </xf>
    <xf numFmtId="205" fontId="50" fillId="0" borderId="0">
      <alignment horizontal="center"/>
    </xf>
    <xf numFmtId="203" fontId="50" fillId="0" borderId="0">
      <alignment horizontal="center"/>
    </xf>
    <xf numFmtId="206" fontId="51" fillId="0" borderId="28" applyFill="0" applyBorder="0" applyAlignment="0" applyProtection="0">
      <alignment horizontal="right" vertical="center"/>
      <protection hidden="1"/>
    </xf>
    <xf numFmtId="207" fontId="51" fillId="0" borderId="29" applyFill="0" applyBorder="0" applyProtection="0">
      <alignment horizontal="right" vertical="center"/>
      <protection locked="0"/>
    </xf>
    <xf numFmtId="207" fontId="52" fillId="0" borderId="29" applyFill="0" applyBorder="0">
      <alignment horizontal="right" vertical="center"/>
      <protection locked="0"/>
    </xf>
    <xf numFmtId="207" fontId="52" fillId="0" borderId="29" applyFill="0" applyBorder="0">
      <alignment horizontal="right" vertical="center"/>
      <protection locked="0"/>
    </xf>
    <xf numFmtId="208" fontId="53" fillId="0" borderId="30" applyFill="0" applyBorder="0" applyProtection="0">
      <alignment horizontal="right" vertical="center"/>
      <protection locked="0"/>
    </xf>
    <xf numFmtId="208" fontId="53" fillId="0" borderId="30" applyFill="0" applyBorder="0" applyAlignment="0" applyProtection="0">
      <alignment horizontal="right" vertical="center"/>
      <protection locked="0"/>
    </xf>
    <xf numFmtId="208" fontId="53" fillId="0" borderId="31" applyFill="0" applyBorder="0" applyAlignment="0" applyProtection="0">
      <alignment horizontal="right" vertical="center"/>
      <protection locked="0"/>
    </xf>
    <xf numFmtId="209" fontId="26" fillId="0" borderId="0">
      <alignment horizontal="center"/>
    </xf>
    <xf numFmtId="209" fontId="26" fillId="0" borderId="0">
      <alignment horizontal="center"/>
    </xf>
    <xf numFmtId="203" fontId="50" fillId="0" borderId="0">
      <alignment horizontal="center"/>
    </xf>
    <xf numFmtId="209" fontId="26" fillId="0" borderId="0">
      <alignment horizontal="center"/>
    </xf>
    <xf numFmtId="210" fontId="42" fillId="0" borderId="0">
      <alignment horizontal="right" vertical="top"/>
    </xf>
    <xf numFmtId="211" fontId="51" fillId="0" borderId="1" applyFill="0" applyBorder="0" applyProtection="0">
      <alignment horizontal="right" vertical="center"/>
      <protection locked="0"/>
    </xf>
    <xf numFmtId="211" fontId="52" fillId="0" borderId="1" applyFill="0" applyBorder="0" applyProtection="0">
      <alignment horizontal="right" vertical="center"/>
      <protection locked="0"/>
    </xf>
    <xf numFmtId="211" fontId="52" fillId="0" borderId="1" applyFill="0" applyBorder="0" applyProtection="0">
      <alignment horizontal="right" vertical="center"/>
      <protection locked="0"/>
    </xf>
    <xf numFmtId="211" fontId="52" fillId="0" borderId="1" applyFill="0" applyBorder="0" applyProtection="0">
      <alignment horizontal="right" vertical="center"/>
      <protection locked="0"/>
    </xf>
    <xf numFmtId="211" fontId="52" fillId="0" borderId="1" applyFill="0" applyBorder="0" applyProtection="0">
      <alignment horizontal="right" vertical="center"/>
      <protection locked="0"/>
    </xf>
    <xf numFmtId="212" fontId="53" fillId="49" borderId="32" applyFill="0" applyBorder="0" applyProtection="0">
      <alignment horizontal="right" vertical="center"/>
      <protection locked="0"/>
    </xf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43" borderId="0" applyNumberFormat="0" applyBorder="0" applyAlignment="0" applyProtection="0"/>
    <xf numFmtId="0" fontId="54" fillId="41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41" borderId="0" applyNumberFormat="0" applyBorder="0" applyAlignment="0" applyProtection="0"/>
    <xf numFmtId="0" fontId="54" fillId="54" borderId="0" applyNumberFormat="0" applyBorder="0" applyAlignment="0" applyProtection="0"/>
    <xf numFmtId="0" fontId="54" fillId="43" borderId="0" applyNumberFormat="0" applyBorder="0" applyAlignment="0" applyProtection="0"/>
    <xf numFmtId="0" fontId="56" fillId="50" borderId="0" applyNumberFormat="0" applyBorder="0" applyAlignment="0" applyProtection="0"/>
    <xf numFmtId="0" fontId="54" fillId="51" borderId="0" applyNumberFormat="0" applyBorder="0" applyAlignment="0" applyProtection="0"/>
    <xf numFmtId="0" fontId="56" fillId="51" borderId="0" applyNumberFormat="0" applyBorder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6" fillId="54" borderId="0" applyNumberFormat="0" applyBorder="0" applyAlignment="0" applyProtection="0"/>
    <xf numFmtId="0" fontId="56" fillId="43" borderId="0" applyNumberFormat="0" applyBorder="0" applyAlignment="0" applyProtection="0"/>
    <xf numFmtId="0" fontId="1" fillId="50" borderId="0" applyNumberFormat="0" applyBorder="0" applyAlignment="0" applyProtection="0"/>
    <xf numFmtId="0" fontId="54" fillId="50" borderId="0" applyNumberFormat="0" applyBorder="0" applyAlignment="0" applyProtection="0"/>
    <xf numFmtId="0" fontId="1" fillId="51" borderId="0" applyNumberFormat="0" applyBorder="0" applyAlignment="0" applyProtection="0"/>
    <xf numFmtId="0" fontId="54" fillId="51" borderId="0" applyNumberFormat="0" applyBorder="0" applyAlignment="0" applyProtection="0"/>
    <xf numFmtId="0" fontId="1" fillId="52" borderId="0" applyNumberFormat="0" applyBorder="0" applyAlignment="0" applyProtection="0"/>
    <xf numFmtId="0" fontId="54" fillId="52" borderId="0" applyNumberFormat="0" applyBorder="0" applyAlignment="0" applyProtection="0"/>
    <xf numFmtId="0" fontId="1" fillId="53" borderId="0" applyNumberFormat="0" applyBorder="0" applyAlignment="0" applyProtection="0"/>
    <xf numFmtId="0" fontId="54" fillId="53" borderId="0" applyNumberFormat="0" applyBorder="0" applyAlignment="0" applyProtection="0"/>
    <xf numFmtId="0" fontId="1" fillId="22" borderId="0" applyNumberFormat="0" applyBorder="0" applyAlignment="0" applyProtection="0"/>
    <xf numFmtId="0" fontId="54" fillId="54" borderId="0" applyNumberFormat="0" applyBorder="0" applyAlignment="0" applyProtection="0"/>
    <xf numFmtId="0" fontId="1" fillId="26" borderId="0" applyNumberFormat="0" applyBorder="0" applyAlignment="0" applyProtection="0"/>
    <xf numFmtId="0" fontId="54" fillId="43" borderId="0" applyNumberFormat="0" applyBorder="0" applyAlignment="0" applyProtection="0"/>
    <xf numFmtId="202" fontId="49" fillId="0" borderId="33">
      <alignment horizontal="left" vertical="center"/>
    </xf>
    <xf numFmtId="213" fontId="51" fillId="0" borderId="34"/>
    <xf numFmtId="213" fontId="51" fillId="0" borderId="34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36" borderId="0" applyNumberFormat="0" applyBorder="0" applyAlignment="0" applyProtection="0"/>
    <xf numFmtId="0" fontId="54" fillId="53" borderId="0" applyNumberFormat="0" applyBorder="0" applyAlignment="0" applyProtection="0"/>
    <xf numFmtId="0" fontId="54" fillId="55" borderId="0" applyNumberFormat="0" applyBorder="0" applyAlignment="0" applyProtection="0"/>
    <xf numFmtId="0" fontId="54" fillId="57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36" borderId="0" applyNumberFormat="0" applyBorder="0" applyAlignment="0" applyProtection="0"/>
    <xf numFmtId="0" fontId="55" fillId="53" borderId="0" applyNumberFormat="0" applyBorder="0" applyAlignment="0" applyProtection="0"/>
    <xf numFmtId="0" fontId="55" fillId="55" borderId="0" applyNumberFormat="0" applyBorder="0" applyAlignment="0" applyProtection="0"/>
    <xf numFmtId="0" fontId="55" fillId="57" borderId="0" applyNumberFormat="0" applyBorder="0" applyAlignment="0" applyProtection="0"/>
    <xf numFmtId="0" fontId="54" fillId="4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44" borderId="0" applyNumberFormat="0" applyBorder="0" applyAlignment="0" applyProtection="0"/>
    <xf numFmtId="0" fontId="54" fillId="55" borderId="0" applyNumberFormat="0" applyBorder="0" applyAlignment="0" applyProtection="0"/>
    <xf numFmtId="0" fontId="54" fillId="43" borderId="0" applyNumberFormat="0" applyBorder="0" applyAlignment="0" applyProtection="0"/>
    <xf numFmtId="0" fontId="54" fillId="55" borderId="0" applyNumberFormat="0" applyBorder="0" applyAlignment="0" applyProtection="0"/>
    <xf numFmtId="0" fontId="56" fillId="55" borderId="0" applyNumberFormat="0" applyBorder="0" applyAlignment="0" applyProtection="0"/>
    <xf numFmtId="0" fontId="54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36" borderId="0" applyNumberFormat="0" applyBorder="0" applyAlignment="0" applyProtection="0"/>
    <xf numFmtId="0" fontId="56" fillId="53" borderId="0" applyNumberFormat="0" applyBorder="0" applyAlignment="0" applyProtection="0"/>
    <xf numFmtId="0" fontId="56" fillId="55" borderId="0" applyNumberFormat="0" applyBorder="0" applyAlignment="0" applyProtection="0"/>
    <xf numFmtId="0" fontId="56" fillId="57" borderId="0" applyNumberFormat="0" applyBorder="0" applyAlignment="0" applyProtection="0"/>
    <xf numFmtId="0" fontId="1" fillId="13" borderId="0" applyNumberFormat="0" applyBorder="0" applyAlignment="0" applyProtection="0"/>
    <xf numFmtId="0" fontId="54" fillId="55" borderId="0" applyNumberFormat="0" applyBorder="0" applyAlignment="0" applyProtection="0"/>
    <xf numFmtId="0" fontId="1" fillId="16" borderId="0" applyNumberFormat="0" applyBorder="0" applyAlignment="0" applyProtection="0"/>
    <xf numFmtId="0" fontId="54" fillId="56" borderId="0" applyNumberFormat="0" applyBorder="0" applyAlignment="0" applyProtection="0"/>
    <xf numFmtId="0" fontId="1" fillId="36" borderId="0" applyNumberFormat="0" applyBorder="0" applyAlignment="0" applyProtection="0"/>
    <xf numFmtId="0" fontId="54" fillId="36" borderId="0" applyNumberFormat="0" applyBorder="0" applyAlignment="0" applyProtection="0"/>
    <xf numFmtId="0" fontId="1" fillId="20" borderId="0" applyNumberFormat="0" applyBorder="0" applyAlignment="0" applyProtection="0"/>
    <xf numFmtId="0" fontId="54" fillId="53" borderId="0" applyNumberFormat="0" applyBorder="0" applyAlignment="0" applyProtection="0"/>
    <xf numFmtId="0" fontId="1" fillId="23" borderId="0" applyNumberFormat="0" applyBorder="0" applyAlignment="0" applyProtection="0"/>
    <xf numFmtId="0" fontId="54" fillId="55" borderId="0" applyNumberFormat="0" applyBorder="0" applyAlignment="0" applyProtection="0"/>
    <xf numFmtId="0" fontId="1" fillId="27" borderId="0" applyNumberFormat="0" applyBorder="0" applyAlignment="0" applyProtection="0"/>
    <xf numFmtId="0" fontId="54" fillId="57" borderId="0" applyNumberFormat="0" applyBorder="0" applyAlignment="0" applyProtection="0"/>
    <xf numFmtId="0" fontId="57" fillId="58" borderId="0" applyNumberFormat="0" applyBorder="0" applyAlignment="0" applyProtection="0"/>
    <xf numFmtId="0" fontId="57" fillId="56" borderId="0" applyNumberFormat="0" applyBorder="0" applyAlignment="0" applyProtection="0"/>
    <xf numFmtId="0" fontId="57" fillId="36" borderId="0" applyNumberFormat="0" applyBorder="0" applyAlignment="0" applyProtection="0"/>
    <xf numFmtId="0" fontId="57" fillId="59" borderId="0" applyNumberFormat="0" applyBorder="0" applyAlignment="0" applyProtection="0"/>
    <xf numFmtId="0" fontId="57" fillId="60" borderId="0" applyNumberFormat="0" applyBorder="0" applyAlignment="0" applyProtection="0"/>
    <xf numFmtId="0" fontId="57" fillId="61" borderId="0" applyNumberFormat="0" applyBorder="0" applyAlignment="0" applyProtection="0"/>
    <xf numFmtId="0" fontId="58" fillId="58" borderId="0" applyNumberFormat="0" applyBorder="0" applyAlignment="0" applyProtection="0"/>
    <xf numFmtId="0" fontId="58" fillId="56" borderId="0" applyNumberFormat="0" applyBorder="0" applyAlignment="0" applyProtection="0"/>
    <xf numFmtId="0" fontId="58" fillId="36" borderId="0" applyNumberFormat="0" applyBorder="0" applyAlignment="0" applyProtection="0"/>
    <xf numFmtId="0" fontId="58" fillId="59" borderId="0" applyNumberFormat="0" applyBorder="0" applyAlignment="0" applyProtection="0"/>
    <xf numFmtId="0" fontId="58" fillId="60" borderId="0" applyNumberFormat="0" applyBorder="0" applyAlignment="0" applyProtection="0"/>
    <xf numFmtId="0" fontId="58" fillId="61" borderId="0" applyNumberFormat="0" applyBorder="0" applyAlignment="0" applyProtection="0"/>
    <xf numFmtId="0" fontId="57" fillId="60" borderId="0" applyNumberFormat="0" applyBorder="0" applyAlignment="0" applyProtection="0"/>
    <xf numFmtId="0" fontId="57" fillId="56" borderId="0" applyNumberFormat="0" applyBorder="0" applyAlignment="0" applyProtection="0"/>
    <xf numFmtId="0" fontId="57" fillId="35" borderId="0" applyNumberFormat="0" applyBorder="0" applyAlignment="0" applyProtection="0"/>
    <xf numFmtId="0" fontId="57" fillId="44" borderId="0" applyNumberFormat="0" applyBorder="0" applyAlignment="0" applyProtection="0"/>
    <xf numFmtId="0" fontId="57" fillId="60" borderId="0" applyNumberFormat="0" applyBorder="0" applyAlignment="0" applyProtection="0"/>
    <xf numFmtId="0" fontId="57" fillId="43" borderId="0" applyNumberFormat="0" applyBorder="0" applyAlignment="0" applyProtection="0"/>
    <xf numFmtId="0" fontId="59" fillId="58" borderId="0" applyNumberFormat="0" applyBorder="0" applyAlignment="0" applyProtection="0"/>
    <xf numFmtId="0" fontId="59" fillId="56" borderId="0" applyNumberFormat="0" applyBorder="0" applyAlignment="0" applyProtection="0"/>
    <xf numFmtId="0" fontId="59" fillId="36" borderId="0" applyNumberFormat="0" applyBorder="0" applyAlignment="0" applyProtection="0"/>
    <xf numFmtId="0" fontId="59" fillId="59" borderId="0" applyNumberFormat="0" applyBorder="0" applyAlignment="0" applyProtection="0"/>
    <xf numFmtId="0" fontId="59" fillId="60" borderId="0" applyNumberFormat="0" applyBorder="0" applyAlignment="0" applyProtection="0"/>
    <xf numFmtId="0" fontId="59" fillId="61" borderId="0" applyNumberFormat="0" applyBorder="0" applyAlignment="0" applyProtection="0"/>
    <xf numFmtId="0" fontId="60" fillId="14" borderId="0" applyNumberFormat="0" applyBorder="0" applyAlignment="0" applyProtection="0"/>
    <xf numFmtId="0" fontId="57" fillId="58" borderId="0" applyNumberFormat="0" applyBorder="0" applyAlignment="0" applyProtection="0"/>
    <xf numFmtId="0" fontId="60" fillId="17" borderId="0" applyNumberFormat="0" applyBorder="0" applyAlignment="0" applyProtection="0"/>
    <xf numFmtId="0" fontId="57" fillId="56" borderId="0" applyNumberFormat="0" applyBorder="0" applyAlignment="0" applyProtection="0"/>
    <xf numFmtId="0" fontId="60" fillId="36" borderId="0" applyNumberFormat="0" applyBorder="0" applyAlignment="0" applyProtection="0"/>
    <xf numFmtId="0" fontId="57" fillId="36" borderId="0" applyNumberFormat="0" applyBorder="0" applyAlignment="0" applyProtection="0"/>
    <xf numFmtId="0" fontId="60" fillId="59" borderId="0" applyNumberFormat="0" applyBorder="0" applyAlignment="0" applyProtection="0"/>
    <xf numFmtId="0" fontId="57" fillId="59" borderId="0" applyNumberFormat="0" applyBorder="0" applyAlignment="0" applyProtection="0"/>
    <xf numFmtId="0" fontId="60" fillId="24" borderId="0" applyNumberFormat="0" applyBorder="0" applyAlignment="0" applyProtection="0"/>
    <xf numFmtId="0" fontId="57" fillId="60" borderId="0" applyNumberFormat="0" applyBorder="0" applyAlignment="0" applyProtection="0"/>
    <xf numFmtId="0" fontId="60" fillId="61" borderId="0" applyNumberFormat="0" applyBorder="0" applyAlignment="0" applyProtection="0"/>
    <xf numFmtId="0" fontId="57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63" borderId="0" applyNumberFormat="0" applyBorder="0" applyAlignment="0" applyProtection="0"/>
    <xf numFmtId="0" fontId="57" fillId="64" borderId="0" applyNumberFormat="0" applyBorder="0" applyAlignment="0" applyProtection="0"/>
    <xf numFmtId="0" fontId="57" fillId="60" borderId="0" applyNumberFormat="0" applyBorder="0" applyAlignment="0" applyProtection="0"/>
    <xf numFmtId="0" fontId="57" fillId="60" borderId="0" applyNumberFormat="0" applyBorder="0" applyAlignment="0" applyProtection="0"/>
    <xf numFmtId="0" fontId="57" fillId="60" borderId="0" applyNumberFormat="0" applyBorder="0" applyAlignment="0" applyProtection="0"/>
    <xf numFmtId="0" fontId="54" fillId="65" borderId="0" applyNumberFormat="0" applyBorder="0" applyAlignment="0" applyProtection="0"/>
    <xf numFmtId="0" fontId="54" fillId="66" borderId="0" applyNumberFormat="0" applyBorder="0" applyAlignment="0" applyProtection="0"/>
    <xf numFmtId="0" fontId="57" fillId="67" borderId="0" applyNumberFormat="0" applyBorder="0" applyAlignment="0" applyProtection="0"/>
    <xf numFmtId="0" fontId="57" fillId="68" borderId="0" applyNumberFormat="0" applyBorder="0" applyAlignment="0" applyProtection="0"/>
    <xf numFmtId="0" fontId="57" fillId="68" borderId="0" applyNumberFormat="0" applyBorder="0" applyAlignment="0" applyProtection="0"/>
    <xf numFmtId="0" fontId="57" fillId="68" borderId="0" applyNumberFormat="0" applyBorder="0" applyAlignment="0" applyProtection="0"/>
    <xf numFmtId="0" fontId="54" fillId="69" borderId="0" applyNumberFormat="0" applyBorder="0" applyAlignment="0" applyProtection="0"/>
    <xf numFmtId="0" fontId="54" fillId="70" borderId="0" applyNumberFormat="0" applyBorder="0" applyAlignment="0" applyProtection="0"/>
    <xf numFmtId="0" fontId="57" fillId="71" borderId="0" applyNumberFormat="0" applyBorder="0" applyAlignment="0" applyProtection="0"/>
    <xf numFmtId="0" fontId="57" fillId="72" borderId="0" applyNumberFormat="0" applyBorder="0" applyAlignment="0" applyProtection="0"/>
    <xf numFmtId="0" fontId="57" fillId="72" borderId="0" applyNumberFormat="0" applyBorder="0" applyAlignment="0" applyProtection="0"/>
    <xf numFmtId="0" fontId="57" fillId="72" borderId="0" applyNumberFormat="0" applyBorder="0" applyAlignment="0" applyProtection="0"/>
    <xf numFmtId="0" fontId="54" fillId="70" borderId="0" applyNumberFormat="0" applyBorder="0" applyAlignment="0" applyProtection="0"/>
    <xf numFmtId="0" fontId="54" fillId="71" borderId="0" applyNumberFormat="0" applyBorder="0" applyAlignment="0" applyProtection="0"/>
    <xf numFmtId="0" fontId="57" fillId="71" borderId="0" applyNumberFormat="0" applyBorder="0" applyAlignment="0" applyProtection="0"/>
    <xf numFmtId="0" fontId="57" fillId="73" borderId="0" applyNumberFormat="0" applyBorder="0" applyAlignment="0" applyProtection="0"/>
    <xf numFmtId="0" fontId="57" fillId="73" borderId="0" applyNumberFormat="0" applyBorder="0" applyAlignment="0" applyProtection="0"/>
    <xf numFmtId="0" fontId="57" fillId="73" borderId="0" applyNumberFormat="0" applyBorder="0" applyAlignment="0" applyProtection="0"/>
    <xf numFmtId="0" fontId="54" fillId="62" borderId="0" applyNumberFormat="0" applyBorder="0" applyAlignment="0" applyProtection="0"/>
    <xf numFmtId="0" fontId="54" fillId="63" borderId="0" applyNumberFormat="0" applyBorder="0" applyAlignment="0" applyProtection="0"/>
    <xf numFmtId="0" fontId="57" fillId="63" borderId="0" applyNumberFormat="0" applyBorder="0" applyAlignment="0" applyProtection="0"/>
    <xf numFmtId="0" fontId="57" fillId="60" borderId="0" applyNumberFormat="0" applyBorder="0" applyAlignment="0" applyProtection="0"/>
    <xf numFmtId="0" fontId="57" fillId="60" borderId="0" applyNumberFormat="0" applyBorder="0" applyAlignment="0" applyProtection="0"/>
    <xf numFmtId="0" fontId="57" fillId="60" borderId="0" applyNumberFormat="0" applyBorder="0" applyAlignment="0" applyProtection="0"/>
    <xf numFmtId="0" fontId="54" fillId="74" borderId="0" applyNumberFormat="0" applyBorder="0" applyAlignment="0" applyProtection="0"/>
    <xf numFmtId="0" fontId="54" fillId="66" borderId="0" applyNumberFormat="0" applyBorder="0" applyAlignment="0" applyProtection="0"/>
    <xf numFmtId="0" fontId="57" fillId="75" borderId="0" applyNumberFormat="0" applyBorder="0" applyAlignment="0" applyProtection="0"/>
    <xf numFmtId="0" fontId="57" fillId="68" borderId="0" applyNumberFormat="0" applyBorder="0" applyAlignment="0" applyProtection="0"/>
    <xf numFmtId="0" fontId="57" fillId="68" borderId="0" applyNumberFormat="0" applyBorder="0" applyAlignment="0" applyProtection="0"/>
    <xf numFmtId="0" fontId="57" fillId="68" borderId="0" applyNumberFormat="0" applyBorder="0" applyAlignment="0" applyProtection="0"/>
    <xf numFmtId="0" fontId="9" fillId="76" borderId="35">
      <alignment horizontal="center" vertical="center"/>
    </xf>
    <xf numFmtId="0" fontId="60" fillId="12" borderId="0" applyNumberFormat="0" applyBorder="0" applyAlignment="0" applyProtection="0"/>
    <xf numFmtId="0" fontId="57" fillId="77" borderId="0" applyNumberFormat="0" applyBorder="0" applyAlignment="0" applyProtection="0"/>
    <xf numFmtId="0" fontId="31" fillId="77" borderId="0" applyNumberFormat="0" applyBorder="0" applyAlignment="0" applyProtection="0"/>
    <xf numFmtId="0" fontId="57" fillId="77" borderId="0" applyNumberFormat="0" applyBorder="0" applyAlignment="0" applyProtection="0"/>
    <xf numFmtId="0" fontId="60" fillId="15" borderId="0" applyNumberFormat="0" applyBorder="0" applyAlignment="0" applyProtection="0"/>
    <xf numFmtId="0" fontId="57" fillId="35" borderId="0" applyNumberFormat="0" applyBorder="0" applyAlignment="0" applyProtection="0"/>
    <xf numFmtId="0" fontId="31" fillId="35" borderId="0" applyNumberFormat="0" applyBorder="0" applyAlignment="0" applyProtection="0"/>
    <xf numFmtId="0" fontId="57" fillId="35" borderId="0" applyNumberFormat="0" applyBorder="0" applyAlignment="0" applyProtection="0"/>
    <xf numFmtId="0" fontId="60" fillId="18" borderId="0" applyNumberFormat="0" applyBorder="0" applyAlignment="0" applyProtection="0"/>
    <xf numFmtId="0" fontId="57" fillId="72" borderId="0" applyNumberFormat="0" applyBorder="0" applyAlignment="0" applyProtection="0"/>
    <xf numFmtId="0" fontId="31" fillId="72" borderId="0" applyNumberFormat="0" applyBorder="0" applyAlignment="0" applyProtection="0"/>
    <xf numFmtId="0" fontId="57" fillId="72" borderId="0" applyNumberFormat="0" applyBorder="0" applyAlignment="0" applyProtection="0"/>
    <xf numFmtId="0" fontId="60" fillId="19" borderId="0" applyNumberFormat="0" applyBorder="0" applyAlignment="0" applyProtection="0"/>
    <xf numFmtId="0" fontId="57" fillId="59" borderId="0" applyNumberFormat="0" applyBorder="0" applyAlignment="0" applyProtection="0"/>
    <xf numFmtId="0" fontId="31" fillId="59" borderId="0" applyNumberFormat="0" applyBorder="0" applyAlignment="0" applyProtection="0"/>
    <xf numFmtId="0" fontId="57" fillId="59" borderId="0" applyNumberFormat="0" applyBorder="0" applyAlignment="0" applyProtection="0"/>
    <xf numFmtId="0" fontId="60" fillId="21" borderId="0" applyNumberFormat="0" applyBorder="0" applyAlignment="0" applyProtection="0"/>
    <xf numFmtId="0" fontId="57" fillId="60" borderId="0" applyNumberFormat="0" applyBorder="0" applyAlignment="0" applyProtection="0"/>
    <xf numFmtId="0" fontId="31" fillId="60" borderId="0" applyNumberFormat="0" applyBorder="0" applyAlignment="0" applyProtection="0"/>
    <xf numFmtId="0" fontId="57" fillId="60" borderId="0" applyNumberFormat="0" applyBorder="0" applyAlignment="0" applyProtection="0"/>
    <xf numFmtId="0" fontId="60" fillId="25" borderId="0" applyNumberFormat="0" applyBorder="0" applyAlignment="0" applyProtection="0"/>
    <xf numFmtId="0" fontId="57" fillId="68" borderId="0" applyNumberFormat="0" applyBorder="0" applyAlignment="0" applyProtection="0"/>
    <xf numFmtId="0" fontId="31" fillId="68" borderId="0" applyNumberFormat="0" applyBorder="0" applyAlignment="0" applyProtection="0"/>
    <xf numFmtId="0" fontId="57" fillId="68" borderId="0" applyNumberFormat="0" applyBorder="0" applyAlignment="0" applyProtection="0"/>
    <xf numFmtId="0" fontId="61" fillId="0" borderId="36"/>
    <xf numFmtId="214" fontId="27" fillId="0" borderId="0">
      <alignment vertical="center"/>
    </xf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9" borderId="6" applyNumberFormat="0" applyAlignment="0" applyProtection="0"/>
    <xf numFmtId="0" fontId="64" fillId="44" borderId="37" applyNumberFormat="0" applyAlignment="0" applyProtection="0"/>
    <xf numFmtId="0" fontId="65" fillId="44" borderId="37" applyNumberFormat="0" applyAlignment="0" applyProtection="0"/>
    <xf numFmtId="0" fontId="64" fillId="44" borderId="37" applyNumberFormat="0" applyAlignment="0" applyProtection="0"/>
    <xf numFmtId="0" fontId="66" fillId="0" borderId="0" applyNumberFormat="0" applyFill="0" applyBorder="0" applyAlignment="0" applyProtection="0"/>
    <xf numFmtId="1" fontId="18" fillId="78" borderId="0"/>
    <xf numFmtId="0" fontId="67" fillId="0" borderId="0" applyNumberFormat="0" applyFill="0" applyBorder="0" applyAlignment="0" applyProtection="0">
      <alignment horizontal="centerContinuous"/>
    </xf>
    <xf numFmtId="0" fontId="68" fillId="51" borderId="0" applyNumberFormat="0" applyBorder="0" applyAlignment="0" applyProtection="0"/>
    <xf numFmtId="0" fontId="69" fillId="79" borderId="38">
      <alignment horizontal="center"/>
    </xf>
    <xf numFmtId="0" fontId="70" fillId="79" borderId="38">
      <alignment horizontal="center"/>
    </xf>
    <xf numFmtId="0" fontId="71" fillId="78" borderId="0"/>
    <xf numFmtId="0" fontId="72" fillId="78" borderId="0">
      <alignment horizontal="center" vertical="center"/>
    </xf>
    <xf numFmtId="0" fontId="71" fillId="78" borderId="0">
      <alignment vertical="center"/>
    </xf>
    <xf numFmtId="0" fontId="71" fillId="78" borderId="39">
      <alignment horizontal="center"/>
    </xf>
    <xf numFmtId="0" fontId="69" fillId="79" borderId="38">
      <alignment horizontal="center"/>
    </xf>
    <xf numFmtId="49" fontId="73" fillId="80" borderId="40" applyNumberFormat="0" applyFont="0" applyFill="0" applyBorder="0" applyAlignment="0">
      <alignment vertical="center"/>
    </xf>
    <xf numFmtId="215" fontId="74" fillId="0" borderId="0">
      <alignment vertical="center"/>
    </xf>
    <xf numFmtId="0" fontId="75" fillId="9" borderId="5" applyNumberFormat="0" applyAlignment="0" applyProtection="0"/>
    <xf numFmtId="0" fontId="76" fillId="44" borderId="41" applyNumberFormat="0" applyAlignment="0" applyProtection="0"/>
    <xf numFmtId="0" fontId="77" fillId="44" borderId="41" applyNumberFormat="0" applyAlignment="0" applyProtection="0"/>
    <xf numFmtId="0" fontId="76" fillId="44" borderId="41" applyNumberFormat="0" applyAlignment="0" applyProtection="0"/>
    <xf numFmtId="49" fontId="9" fillId="0" borderId="28">
      <alignment horizontal="left" vertical="top" wrapText="1"/>
    </xf>
    <xf numFmtId="49" fontId="78" fillId="0" borderId="42">
      <alignment horizontal="left" vertical="top" wrapText="1"/>
    </xf>
    <xf numFmtId="4" fontId="9" fillId="0" borderId="28"/>
    <xf numFmtId="4" fontId="9" fillId="0" borderId="0"/>
    <xf numFmtId="179" fontId="9" fillId="0" borderId="28"/>
    <xf numFmtId="179" fontId="9" fillId="0" borderId="0"/>
    <xf numFmtId="216" fontId="79" fillId="0" borderId="0" applyFont="0" applyFill="0" applyBorder="0" applyAlignment="0" applyProtection="0"/>
    <xf numFmtId="0" fontId="80" fillId="0" borderId="0" applyNumberFormat="0" applyBorder="0" applyAlignment="0"/>
    <xf numFmtId="0" fontId="81" fillId="78" borderId="40">
      <alignment horizontal="center" vertical="center"/>
    </xf>
    <xf numFmtId="166" fontId="18" fillId="81" borderId="43" applyNumberFormat="0" applyFont="0" applyAlignment="0" applyProtection="0">
      <alignment horizontal="right"/>
    </xf>
    <xf numFmtId="49" fontId="82" fillId="0" borderId="0" applyFont="0" applyFill="0" applyBorder="0" applyAlignment="0" applyProtection="0">
      <alignment horizontal="left"/>
    </xf>
    <xf numFmtId="10" fontId="83" fillId="82" borderId="44" applyNumberFormat="0" applyFont="0" applyBorder="0" applyAlignment="0" applyProtection="0">
      <alignment horizontal="left"/>
    </xf>
    <xf numFmtId="217" fontId="78" fillId="0" borderId="0" applyAlignment="0" applyProtection="0"/>
    <xf numFmtId="217" fontId="78" fillId="0" borderId="0" applyAlignment="0" applyProtection="0"/>
    <xf numFmtId="218" fontId="78" fillId="0" borderId="0" applyAlignment="0" applyProtection="0"/>
    <xf numFmtId="10" fontId="84" fillId="83" borderId="44" applyNumberFormat="0" applyFont="0" applyBorder="0" applyAlignment="0" applyProtection="0">
      <alignment horizontal="left"/>
    </xf>
    <xf numFmtId="10" fontId="85" fillId="83" borderId="44" applyNumberFormat="0" applyFill="0" applyBorder="0" applyAlignment="0" applyProtection="0">
      <alignment horizontal="left"/>
    </xf>
    <xf numFmtId="179" fontId="9" fillId="0" borderId="0" applyFill="0" applyBorder="0" applyAlignment="0" applyProtection="0"/>
    <xf numFmtId="49" fontId="9" fillId="0" borderId="0" applyNumberFormat="0" applyAlignment="0" applyProtection="0">
      <alignment horizontal="left"/>
    </xf>
    <xf numFmtId="49" fontId="86" fillId="0" borderId="14" applyNumberFormat="0" applyAlignment="0" applyProtection="0">
      <alignment horizontal="left" wrapText="1"/>
    </xf>
    <xf numFmtId="49" fontId="86" fillId="0" borderId="14" applyNumberFormat="0" applyAlignment="0" applyProtection="0">
      <alignment horizontal="left" wrapText="1"/>
    </xf>
    <xf numFmtId="49" fontId="86" fillId="0" borderId="14" applyNumberFormat="0" applyAlignment="0" applyProtection="0">
      <alignment horizontal="left" wrapText="1"/>
    </xf>
    <xf numFmtId="49" fontId="86" fillId="0" borderId="0" applyNumberFormat="0" applyAlignment="0" applyProtection="0">
      <alignment horizontal="left" wrapText="1"/>
    </xf>
    <xf numFmtId="49" fontId="36" fillId="0" borderId="44" applyNumberFormat="0" applyFill="0" applyAlignment="0" applyProtection="0">
      <alignment horizontal="left"/>
    </xf>
    <xf numFmtId="49" fontId="87" fillId="0" borderId="0" applyAlignment="0" applyProtection="0">
      <alignment horizontal="left"/>
    </xf>
    <xf numFmtId="49" fontId="87" fillId="0" borderId="0" applyAlignment="0" applyProtection="0">
      <alignment horizontal="left"/>
    </xf>
    <xf numFmtId="49" fontId="87" fillId="0" borderId="0" applyProtection="0">
      <alignment horizontal="left"/>
    </xf>
    <xf numFmtId="49" fontId="11" fillId="0" borderId="45" applyNumberFormat="0" applyFill="0" applyAlignment="0" applyProtection="0">
      <alignment horizontal="left"/>
    </xf>
    <xf numFmtId="219" fontId="88" fillId="0" borderId="0" applyFont="0" applyFill="0" applyBorder="0" applyAlignment="0" applyProtection="0"/>
    <xf numFmtId="0" fontId="89" fillId="0" borderId="0" applyNumberFormat="0" applyFont="0" applyFill="0" applyBorder="0" applyProtection="0">
      <alignment horizontal="centerContinuous"/>
    </xf>
    <xf numFmtId="0" fontId="90" fillId="0" borderId="0" applyFill="0" applyBorder="0" applyAlignment="0"/>
    <xf numFmtId="0" fontId="90" fillId="0" borderId="0" applyFill="0" applyBorder="0" applyAlignment="0"/>
    <xf numFmtId="218" fontId="90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76" fillId="35" borderId="41" applyNumberFormat="0" applyAlignment="0" applyProtection="0"/>
    <xf numFmtId="0" fontId="91" fillId="44" borderId="41" applyNumberFormat="0" applyAlignment="0" applyProtection="0"/>
    <xf numFmtId="221" fontId="92" fillId="0" borderId="0" applyFont="0" applyFill="0" applyBorder="0" applyAlignment="0" applyProtection="0"/>
    <xf numFmtId="222" fontId="18" fillId="0" borderId="0" applyFont="0" applyFill="0" applyBorder="0" applyAlignment="0" applyProtection="0"/>
    <xf numFmtId="223" fontId="92" fillId="0" borderId="0" applyFont="0" applyFill="0" applyBorder="0" applyAlignment="0" applyProtection="0"/>
    <xf numFmtId="182" fontId="27" fillId="84" borderId="0" applyNumberFormat="0" applyFont="0" applyBorder="0" applyAlignment="0"/>
    <xf numFmtId="0" fontId="93" fillId="0" borderId="46">
      <alignment horizontal="right" vertical="center"/>
    </xf>
    <xf numFmtId="0" fontId="94" fillId="0" borderId="47" applyNumberFormat="0" applyFill="0" applyAlignment="0" applyProtection="0"/>
    <xf numFmtId="0" fontId="95" fillId="0" borderId="48" applyNumberFormat="0" applyFill="0" applyAlignment="0" applyProtection="0"/>
    <xf numFmtId="49" fontId="18" fillId="0" borderId="0" applyFont="0" applyFill="0" applyBorder="0" applyProtection="0">
      <alignment horizontal="centerContinuous"/>
    </xf>
    <xf numFmtId="182" fontId="96" fillId="0" borderId="0">
      <alignment vertical="center"/>
    </xf>
    <xf numFmtId="224" fontId="97" fillId="0" borderId="0">
      <alignment vertical="center"/>
    </xf>
    <xf numFmtId="225" fontId="74" fillId="0" borderId="0"/>
    <xf numFmtId="0" fontId="98" fillId="85" borderId="49" applyNumberFormat="0" applyAlignment="0" applyProtection="0"/>
    <xf numFmtId="0" fontId="99" fillId="51" borderId="0" applyNumberFormat="0" applyBorder="0" applyAlignment="0" applyProtection="0"/>
    <xf numFmtId="226" fontId="52" fillId="0" borderId="0" applyFont="0" applyFill="0" applyBorder="0" applyAlignment="0" applyProtection="0"/>
    <xf numFmtId="227" fontId="52" fillId="0" borderId="0" applyFont="0" applyFill="0" applyBorder="0" applyAlignment="0" applyProtection="0"/>
    <xf numFmtId="3" fontId="93" fillId="0" borderId="50">
      <alignment horizontal="right" vertical="center"/>
    </xf>
    <xf numFmtId="228" fontId="93" fillId="0" borderId="50">
      <alignment horizontal="right" vertical="center"/>
    </xf>
    <xf numFmtId="17" fontId="93" fillId="0" borderId="50">
      <alignment horizontal="right" vertical="center"/>
    </xf>
    <xf numFmtId="229" fontId="93" fillId="0" borderId="50">
      <alignment horizontal="right" vertical="center"/>
    </xf>
    <xf numFmtId="230" fontId="93" fillId="0" borderId="50">
      <alignment horizontal="right" vertical="center"/>
    </xf>
    <xf numFmtId="174" fontId="93" fillId="0" borderId="50">
      <alignment horizontal="right" vertical="center"/>
    </xf>
    <xf numFmtId="3" fontId="93" fillId="0" borderId="50">
      <alignment horizontal="right" vertical="center"/>
    </xf>
    <xf numFmtId="0" fontId="52" fillId="0" borderId="0">
      <alignment horizontal="center" wrapText="1"/>
      <protection hidden="1"/>
    </xf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>
      <alignment horizontal="right"/>
    </xf>
    <xf numFmtId="0" fontId="101" fillId="0" borderId="0">
      <alignment horizontal="right"/>
    </xf>
    <xf numFmtId="0" fontId="90" fillId="0" borderId="0" applyFont="0" applyFill="0" applyBorder="0" applyAlignment="0" applyProtection="0"/>
    <xf numFmtId="231" fontId="102" fillId="0" borderId="0" applyFont="0" applyFill="0" applyBorder="0" applyAlignment="0" applyProtection="0"/>
    <xf numFmtId="232" fontId="103" fillId="0" borderId="0" applyFont="0" applyFill="0" applyBorder="0" applyAlignment="0" applyProtection="0">
      <alignment horizontal="right"/>
    </xf>
    <xf numFmtId="233" fontId="9" fillId="0" borderId="0" applyFont="0" applyFill="0" applyBorder="0" applyAlignment="0" applyProtection="0"/>
    <xf numFmtId="0" fontId="103" fillId="0" borderId="0" applyFont="0" applyFill="0" applyBorder="0" applyAlignment="0" applyProtection="0">
      <alignment horizontal="right"/>
    </xf>
    <xf numFmtId="165" fontId="1" fillId="0" borderId="0" applyFont="0" applyFill="0" applyBorder="0" applyAlignment="0" applyProtection="0"/>
    <xf numFmtId="165" fontId="54" fillId="0" borderId="0" applyFont="0" applyFill="0" applyBorder="0" applyAlignment="0" applyProtection="0"/>
    <xf numFmtId="167" fontId="18" fillId="0" borderId="0" applyFont="0" applyFill="0" applyBorder="0" applyAlignment="0" applyProtection="0"/>
    <xf numFmtId="234" fontId="18" fillId="0" borderId="0" applyFont="0" applyFill="0" applyBorder="0" applyAlignment="0" applyProtection="0"/>
    <xf numFmtId="167" fontId="5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4" fillId="0" borderId="0" applyFont="0" applyFill="0" applyBorder="0" applyAlignment="0" applyProtection="0"/>
    <xf numFmtId="0" fontId="18" fillId="86" borderId="51" applyNumberFormat="0" applyFont="0" applyAlignment="0" applyProtection="0"/>
    <xf numFmtId="0" fontId="104" fillId="0" borderId="0"/>
    <xf numFmtId="0" fontId="104" fillId="0" borderId="0"/>
    <xf numFmtId="0" fontId="105" fillId="0" borderId="0">
      <alignment horizontal="left"/>
    </xf>
    <xf numFmtId="0" fontId="106" fillId="0" borderId="0">
      <alignment horizontal="left" vertical="center" indent="2"/>
    </xf>
    <xf numFmtId="0" fontId="107" fillId="0" borderId="0"/>
    <xf numFmtId="0" fontId="108" fillId="0" borderId="0">
      <alignment horizontal="left"/>
    </xf>
    <xf numFmtId="181" fontId="32" fillId="0" borderId="0"/>
    <xf numFmtId="0" fontId="26" fillId="0" borderId="22" applyNumberFormat="0" applyFont="0" applyFill="0" applyProtection="0">
      <alignment horizontal="centerContinuous"/>
    </xf>
    <xf numFmtId="0" fontId="26" fillId="0" borderId="22" applyNumberFormat="0" applyFont="0" applyFill="0" applyProtection="0">
      <alignment horizontal="centerContinuous"/>
    </xf>
    <xf numFmtId="0" fontId="26" fillId="0" borderId="22" applyNumberFormat="0" applyFont="0" applyFill="0" applyProtection="0">
      <alignment horizontal="centerContinuous"/>
    </xf>
    <xf numFmtId="235" fontId="52" fillId="0" borderId="0" applyFont="0" applyFill="0" applyBorder="0" applyAlignment="0" applyProtection="0"/>
    <xf numFmtId="0" fontId="26" fillId="0" borderId="0" applyFill="0" applyBorder="0">
      <alignment horizontal="right"/>
      <protection locked="0"/>
    </xf>
    <xf numFmtId="0" fontId="26" fillId="0" borderId="0" applyFill="0" applyBorder="0">
      <alignment horizontal="right"/>
      <protection locked="0"/>
    </xf>
    <xf numFmtId="0" fontId="90" fillId="0" borderId="0" applyFont="0" applyFill="0" applyBorder="0" applyAlignment="0" applyProtection="0"/>
    <xf numFmtId="236" fontId="46" fillId="0" borderId="0" applyFont="0" applyFill="0" applyBorder="0" applyAlignment="0" applyProtection="0"/>
    <xf numFmtId="8" fontId="109" fillId="0" borderId="0" applyBorder="0"/>
    <xf numFmtId="237" fontId="103" fillId="0" borderId="0" applyFont="0" applyFill="0" applyBorder="0" applyAlignment="0" applyProtection="0">
      <alignment horizontal="right"/>
    </xf>
    <xf numFmtId="238" fontId="18" fillId="0" borderId="0" applyFont="0" applyFill="0" applyBorder="0" applyAlignment="0" applyProtection="0"/>
    <xf numFmtId="238" fontId="18" fillId="0" borderId="0" applyFont="0" applyFill="0" applyBorder="0" applyAlignment="0" applyProtection="0"/>
    <xf numFmtId="49" fontId="110" fillId="87" borderId="0">
      <alignment vertical="center"/>
    </xf>
    <xf numFmtId="239" fontId="42" fillId="0" borderId="0" applyFill="0" applyBorder="0" applyProtection="0"/>
    <xf numFmtId="240" fontId="42" fillId="0" borderId="0"/>
    <xf numFmtId="14" fontId="84" fillId="0" borderId="52">
      <alignment vertical="center"/>
    </xf>
    <xf numFmtId="241" fontId="103" fillId="0" borderId="0" applyFont="0" applyFill="0" applyBorder="0" applyAlignment="0" applyProtection="0"/>
    <xf numFmtId="16" fontId="37" fillId="0" borderId="0" applyFont="0" applyFill="0" applyBorder="0" applyAlignment="0" applyProtection="0"/>
    <xf numFmtId="15" fontId="37" fillId="0" borderId="0" applyFont="0" applyFill="0" applyBorder="0" applyAlignment="0" applyProtection="0"/>
    <xf numFmtId="17" fontId="37" fillId="0" borderId="0" applyFont="0" applyFill="0" applyBorder="0" applyAlignment="0" applyProtection="0"/>
    <xf numFmtId="14" fontId="37" fillId="0" borderId="0" applyFill="0" applyBorder="0" applyAlignment="0"/>
    <xf numFmtId="15" fontId="111" fillId="0" borderId="0">
      <alignment horizontal="right" vertical="center"/>
    </xf>
    <xf numFmtId="14" fontId="112" fillId="0" borderId="0" applyFont="0" applyFill="0" applyBorder="0" applyAlignment="0" applyProtection="0"/>
    <xf numFmtId="14" fontId="32" fillId="0" borderId="0" applyFill="0" applyBorder="0" applyProtection="0">
      <alignment horizontal="center" vertical="top" wrapText="1"/>
      <protection locked="0"/>
    </xf>
    <xf numFmtId="14" fontId="113" fillId="0" borderId="0" applyFill="0" applyBorder="0" applyProtection="0">
      <alignment horizontal="center" vertical="top" wrapText="1"/>
      <protection locked="0"/>
    </xf>
    <xf numFmtId="14" fontId="114" fillId="0" borderId="0" applyFill="0" applyBorder="0" applyProtection="0">
      <alignment horizontal="center" vertical="top" wrapText="1"/>
      <protection locked="0"/>
    </xf>
    <xf numFmtId="14" fontId="11" fillId="0" borderId="0" applyFill="0" applyBorder="0" applyProtection="0">
      <alignment horizontal="center" vertical="top" wrapText="1"/>
      <protection locked="0"/>
    </xf>
    <xf numFmtId="14" fontId="36" fillId="0" borderId="0" applyFill="0" applyBorder="0" applyProtection="0">
      <alignment horizontal="center" vertical="top" wrapText="1"/>
      <protection locked="0"/>
    </xf>
    <xf numFmtId="14" fontId="52" fillId="0" borderId="0"/>
    <xf numFmtId="242" fontId="112" fillId="0" borderId="0" applyFont="0" applyFill="0" applyBorder="0" applyAlignment="0" applyProtection="0"/>
    <xf numFmtId="243" fontId="112" fillId="0" borderId="0" applyFont="0" applyFill="0" applyBorder="0" applyAlignment="0" applyProtection="0"/>
    <xf numFmtId="243" fontId="112" fillId="0" borderId="0" applyFont="0" applyFill="0" applyBorder="0" applyAlignment="0" applyProtection="0"/>
    <xf numFmtId="182" fontId="115" fillId="0" borderId="22">
      <alignment vertical="center"/>
    </xf>
    <xf numFmtId="182" fontId="115" fillId="0" borderId="22">
      <alignment vertical="center"/>
    </xf>
    <xf numFmtId="182" fontId="115" fillId="0" borderId="22">
      <alignment vertical="center"/>
    </xf>
    <xf numFmtId="1" fontId="84" fillId="0" borderId="52">
      <alignment vertical="center"/>
    </xf>
    <xf numFmtId="42" fontId="116" fillId="0" borderId="0"/>
    <xf numFmtId="244" fontId="116" fillId="0" borderId="0"/>
    <xf numFmtId="245" fontId="74" fillId="0" borderId="0">
      <alignment horizontal="right" vertical="center"/>
    </xf>
    <xf numFmtId="235" fontId="9" fillId="88" borderId="0">
      <alignment horizontal="right"/>
    </xf>
    <xf numFmtId="15" fontId="38" fillId="89" borderId="0" applyNumberFormat="0" applyFont="0" applyBorder="0" applyAlignment="0" applyProtection="0"/>
    <xf numFmtId="246" fontId="18" fillId="0" borderId="18" applyFont="0" applyFill="0" applyBorder="0" applyAlignment="0" applyProtection="0">
      <alignment horizontal="center"/>
    </xf>
    <xf numFmtId="246" fontId="18" fillId="0" borderId="18" applyFont="0" applyFill="0" applyBorder="0" applyAlignment="0" applyProtection="0">
      <alignment horizontal="center"/>
    </xf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1" fillId="0" borderId="0" applyFont="0" applyFill="0" applyBorder="0" applyAlignment="0" applyProtection="0"/>
    <xf numFmtId="247" fontId="18" fillId="0" borderId="0" applyFont="0" applyFill="0" applyBorder="0" applyAlignment="0" applyProtection="0"/>
    <xf numFmtId="248" fontId="117" fillId="0" borderId="0" applyFill="0" applyBorder="0" applyAlignment="0" applyProtection="0"/>
    <xf numFmtId="5" fontId="118" fillId="0" borderId="0" applyFont="0" applyFill="0" applyBorder="0" applyAlignment="0" applyProtection="0"/>
    <xf numFmtId="42" fontId="27" fillId="0" borderId="0"/>
    <xf numFmtId="0" fontId="47" fillId="0" borderId="0" applyFont="0" applyFill="0" applyBorder="0" applyAlignment="0" applyProtection="0"/>
    <xf numFmtId="249" fontId="103" fillId="0" borderId="53" applyNumberFormat="0" applyFont="0" applyFill="0" applyAlignment="0" applyProtection="0"/>
    <xf numFmtId="210" fontId="119" fillId="90" borderId="0">
      <alignment horizontal="right"/>
    </xf>
    <xf numFmtId="250" fontId="120" fillId="0" borderId="0" applyFill="0" applyBorder="0" applyAlignment="0" applyProtection="0"/>
    <xf numFmtId="0" fontId="121" fillId="8" borderId="5" applyNumberFormat="0" applyAlignment="0" applyProtection="0"/>
    <xf numFmtId="0" fontId="122" fillId="43" borderId="41" applyNumberFormat="0" applyAlignment="0" applyProtection="0"/>
    <xf numFmtId="0" fontId="123" fillId="43" borderId="41" applyNumberFormat="0" applyAlignment="0" applyProtection="0"/>
    <xf numFmtId="0" fontId="122" fillId="43" borderId="41" applyNumberFormat="0" applyAlignment="0" applyProtection="0"/>
    <xf numFmtId="0" fontId="124" fillId="91" borderId="0" applyNumberFormat="0" applyBorder="0" applyAlignment="0" applyProtection="0"/>
    <xf numFmtId="0" fontId="124" fillId="92" borderId="0" applyNumberFormat="0" applyBorder="0" applyAlignment="0" applyProtection="0"/>
    <xf numFmtId="0" fontId="124" fillId="93" borderId="0" applyNumberFormat="0" applyBorder="0" applyAlignment="0" applyProtection="0"/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122" fillId="43" borderId="41" applyNumberFormat="0" applyAlignment="0" applyProtection="0"/>
    <xf numFmtId="0" fontId="7" fillId="0" borderId="10" applyNumberFormat="0" applyFill="0" applyAlignment="0" applyProtection="0"/>
    <xf numFmtId="0" fontId="124" fillId="0" borderId="47" applyNumberFormat="0" applyFill="0" applyAlignment="0" applyProtection="0"/>
    <xf numFmtId="0" fontId="125" fillId="0" borderId="47" applyNumberFormat="0" applyFill="0" applyAlignment="0" applyProtection="0"/>
    <xf numFmtId="0" fontId="124" fillId="0" borderId="47" applyNumberFormat="0" applyFill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251" fontId="18" fillId="0" borderId="0" applyFont="0" applyFill="0" applyBorder="0" applyAlignment="0" applyProtection="0"/>
    <xf numFmtId="252" fontId="18" fillId="0" borderId="0" applyFont="0" applyFill="0" applyBorder="0" applyAlignment="0" applyProtection="0"/>
    <xf numFmtId="251" fontId="18" fillId="0" borderId="0" applyFont="0" applyFill="0" applyBorder="0" applyAlignment="0" applyProtection="0"/>
    <xf numFmtId="251" fontId="18" fillId="0" borderId="0" applyFont="0" applyFill="0" applyBorder="0" applyAlignment="0" applyProtection="0"/>
    <xf numFmtId="253" fontId="42" fillId="0" borderId="0"/>
    <xf numFmtId="252" fontId="18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49" fontId="130" fillId="0" borderId="0" applyNumberFormat="0" applyFill="0" applyBorder="0" applyProtection="0">
      <alignment horizontal="center" vertical="top"/>
    </xf>
    <xf numFmtId="254" fontId="131" fillId="0" borderId="0" applyBorder="0">
      <alignment horizontal="right" vertical="top"/>
    </xf>
    <xf numFmtId="255" fontId="130" fillId="0" borderId="0" applyBorder="0">
      <alignment horizontal="right" vertical="top"/>
    </xf>
    <xf numFmtId="255" fontId="131" fillId="0" borderId="0" applyBorder="0">
      <alignment horizontal="right" vertical="top"/>
    </xf>
    <xf numFmtId="256" fontId="130" fillId="0" borderId="0" applyFill="0" applyBorder="0">
      <alignment horizontal="right" vertical="top"/>
    </xf>
    <xf numFmtId="257" fontId="130" fillId="0" borderId="0" applyFill="0" applyBorder="0">
      <alignment horizontal="right" vertical="top"/>
    </xf>
    <xf numFmtId="258" fontId="130" fillId="0" borderId="0" applyFill="0" applyBorder="0">
      <alignment horizontal="right" vertical="top"/>
    </xf>
    <xf numFmtId="259" fontId="130" fillId="0" borderId="0" applyFill="0" applyBorder="0">
      <alignment horizontal="right" vertical="top"/>
    </xf>
    <xf numFmtId="0" fontId="132" fillId="0" borderId="0">
      <alignment horizontal="left"/>
    </xf>
    <xf numFmtId="0" fontId="132" fillId="0" borderId="27">
      <alignment horizontal="right" wrapText="1"/>
    </xf>
    <xf numFmtId="202" fontId="49" fillId="0" borderId="27">
      <alignment horizontal="left"/>
    </xf>
    <xf numFmtId="0" fontId="133" fillId="0" borderId="0">
      <alignment vertical="center"/>
    </xf>
    <xf numFmtId="260" fontId="133" fillId="0" borderId="0">
      <alignment horizontal="left" vertical="center"/>
    </xf>
    <xf numFmtId="261" fontId="134" fillId="0" borderId="0">
      <alignment vertical="center"/>
    </xf>
    <xf numFmtId="0" fontId="135" fillId="0" borderId="0">
      <alignment vertical="center"/>
    </xf>
    <xf numFmtId="202" fontId="49" fillId="0" borderId="27">
      <alignment horizontal="left"/>
    </xf>
    <xf numFmtId="202" fontId="136" fillId="0" borderId="0" applyFill="0" applyBorder="0">
      <alignment vertical="top"/>
    </xf>
    <xf numFmtId="202" fontId="137" fillId="0" borderId="0" applyFill="0" applyBorder="0" applyProtection="0">
      <alignment vertical="top"/>
    </xf>
    <xf numFmtId="202" fontId="138" fillId="0" borderId="0">
      <alignment vertical="top"/>
    </xf>
    <xf numFmtId="262" fontId="26" fillId="94" borderId="54" applyFont="0" applyAlignment="0"/>
    <xf numFmtId="262" fontId="26" fillId="94" borderId="54" applyFont="0" applyAlignment="0"/>
    <xf numFmtId="262" fontId="26" fillId="94" borderId="54" applyFont="0" applyAlignment="0"/>
    <xf numFmtId="202" fontId="130" fillId="0" borderId="0">
      <alignment horizontal="center"/>
    </xf>
    <xf numFmtId="202" fontId="139" fillId="0" borderId="27">
      <alignment horizontal="center"/>
    </xf>
    <xf numFmtId="166" fontId="130" fillId="0" borderId="27" applyFill="0" applyBorder="0" applyProtection="0">
      <alignment horizontal="right" vertical="top"/>
    </xf>
    <xf numFmtId="202" fontId="62" fillId="0" borderId="0"/>
    <xf numFmtId="202" fontId="140" fillId="0" borderId="0"/>
    <xf numFmtId="202" fontId="141" fillId="0" borderId="0"/>
    <xf numFmtId="202" fontId="18" fillId="0" borderId="0"/>
    <xf numFmtId="202" fontId="142" fillId="0" borderId="0">
      <alignment horizontal="left" vertical="top"/>
    </xf>
    <xf numFmtId="0" fontId="32" fillId="0" borderId="19" applyNumberFormat="0" applyFont="0" applyAlignment="0">
      <alignment horizontal="right"/>
    </xf>
    <xf numFmtId="0" fontId="130" fillId="0" borderId="0" applyFill="0" applyBorder="0">
      <alignment horizontal="left" vertical="top" wrapText="1"/>
    </xf>
    <xf numFmtId="0" fontId="143" fillId="0" borderId="0">
      <alignment horizontal="left" vertical="top" wrapText="1"/>
    </xf>
    <xf numFmtId="0" fontId="144" fillId="0" borderId="0">
      <alignment horizontal="left" vertical="top" wrapText="1"/>
    </xf>
    <xf numFmtId="0" fontId="131" fillId="0" borderId="0">
      <alignment horizontal="left" vertical="top" wrapText="1"/>
    </xf>
    <xf numFmtId="38" fontId="145" fillId="0" borderId="0" applyFont="0" applyFill="0" applyBorder="0" applyAlignment="0" applyProtection="0"/>
    <xf numFmtId="40" fontId="145" fillId="0" borderId="0" applyFont="0" applyFill="0" applyBorder="0" applyAlignment="0" applyProtection="0"/>
    <xf numFmtId="263" fontId="42" fillId="0" borderId="0"/>
    <xf numFmtId="264" fontId="146" fillId="0" borderId="0">
      <protection locked="0"/>
    </xf>
    <xf numFmtId="265" fontId="18" fillId="0" borderId="0">
      <protection locked="0"/>
    </xf>
    <xf numFmtId="265" fontId="18" fillId="0" borderId="0">
      <protection locked="0"/>
    </xf>
    <xf numFmtId="265" fontId="18" fillId="0" borderId="0">
      <protection locked="0"/>
    </xf>
    <xf numFmtId="0" fontId="147" fillId="0" borderId="0">
      <alignment horizontal="left"/>
    </xf>
    <xf numFmtId="0" fontId="148" fillId="0" borderId="0">
      <alignment horizontal="left"/>
    </xf>
    <xf numFmtId="0" fontId="149" fillId="0" borderId="0" applyFill="0" applyBorder="0" applyProtection="0">
      <alignment horizontal="left"/>
    </xf>
    <xf numFmtId="0" fontId="149" fillId="0" borderId="0" applyNumberFormat="0" applyFill="0" applyBorder="0" applyProtection="0">
      <alignment horizontal="left"/>
    </xf>
    <xf numFmtId="0" fontId="150" fillId="0" borderId="0" applyFill="0" applyBorder="0" applyProtection="0">
      <alignment horizontal="left"/>
    </xf>
    <xf numFmtId="180" fontId="110" fillId="95" borderId="0">
      <alignment horizontal="right" vertical="center"/>
    </xf>
    <xf numFmtId="0" fontId="9" fillId="83" borderId="0" applyNumberFormat="0" applyFont="0" applyBorder="0" applyAlignment="0" applyProtection="0">
      <alignment horizontal="right"/>
    </xf>
    <xf numFmtId="266" fontId="48" fillId="96" borderId="0" applyNumberFormat="0" applyFont="0" applyBorder="0" applyAlignment="0" applyProtection="0"/>
    <xf numFmtId="0" fontId="146" fillId="0" borderId="55">
      <protection locked="0"/>
    </xf>
    <xf numFmtId="0" fontId="151" fillId="52" borderId="0" applyNumberFormat="0" applyBorder="0" applyAlignment="0" applyProtection="0"/>
    <xf numFmtId="38" fontId="9" fillId="33" borderId="0" applyNumberFormat="0" applyBorder="0" applyAlignment="0" applyProtection="0"/>
    <xf numFmtId="0" fontId="152" fillId="5" borderId="0" applyNumberFormat="0" applyBorder="0" applyAlignment="0" applyProtection="0"/>
    <xf numFmtId="0" fontId="153" fillId="52" borderId="0" applyNumberFormat="0" applyBorder="0" applyAlignment="0" applyProtection="0"/>
    <xf numFmtId="0" fontId="154" fillId="52" borderId="0" applyNumberFormat="0" applyBorder="0" applyAlignment="0" applyProtection="0"/>
    <xf numFmtId="0" fontId="153" fillId="52" borderId="0" applyNumberFormat="0" applyBorder="0" applyAlignment="0" applyProtection="0"/>
    <xf numFmtId="267" fontId="103" fillId="0" borderId="0" applyFont="0" applyFill="0" applyBorder="0" applyAlignment="0" applyProtection="0">
      <alignment horizontal="right"/>
    </xf>
    <xf numFmtId="0" fontId="155" fillId="0" borderId="0">
      <alignment horizontal="left"/>
    </xf>
    <xf numFmtId="0" fontId="156" fillId="0" borderId="0" applyProtection="0">
      <alignment horizontal="right"/>
    </xf>
    <xf numFmtId="0" fontId="114" fillId="0" borderId="56" applyNumberFormat="0" applyAlignment="0" applyProtection="0">
      <alignment horizontal="left" vertical="center"/>
    </xf>
    <xf numFmtId="0" fontId="114" fillId="0" borderId="19">
      <alignment horizontal="left" vertical="center"/>
    </xf>
    <xf numFmtId="0" fontId="157" fillId="0" borderId="22">
      <alignment horizontal="center"/>
    </xf>
    <xf numFmtId="0" fontId="158" fillId="0" borderId="57" applyNumberFormat="0" applyFill="0" applyAlignment="0" applyProtection="0"/>
    <xf numFmtId="0" fontId="159" fillId="0" borderId="0">
      <alignment horizontal="left"/>
    </xf>
    <xf numFmtId="0" fontId="160" fillId="0" borderId="34">
      <alignment horizontal="left" vertical="top"/>
    </xf>
    <xf numFmtId="0" fontId="157" fillId="0" borderId="22">
      <alignment horizontal="center"/>
    </xf>
    <xf numFmtId="0" fontId="161" fillId="0" borderId="58" applyNumberFormat="0" applyFill="0" applyAlignment="0" applyProtection="0"/>
    <xf numFmtId="0" fontId="50" fillId="0" borderId="0">
      <alignment horizontal="left"/>
    </xf>
    <xf numFmtId="0" fontId="162" fillId="0" borderId="34">
      <alignment horizontal="left" vertical="top"/>
    </xf>
    <xf numFmtId="0" fontId="163" fillId="0" borderId="59" applyNumberFormat="0" applyFill="0" applyAlignment="0" applyProtection="0"/>
    <xf numFmtId="0" fontId="164" fillId="0" borderId="59" applyNumberFormat="0" applyFill="0" applyAlignment="0" applyProtection="0"/>
    <xf numFmtId="0" fontId="165" fillId="0" borderId="0">
      <alignment horizontal="left"/>
    </xf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57" fillId="0" borderId="22">
      <alignment horizontal="center"/>
    </xf>
    <xf numFmtId="0" fontId="157" fillId="0" borderId="22">
      <alignment horizontal="center"/>
    </xf>
    <xf numFmtId="0" fontId="157" fillId="0" borderId="22">
      <alignment horizontal="center"/>
    </xf>
    <xf numFmtId="0" fontId="157" fillId="0" borderId="22">
      <alignment horizontal="center"/>
    </xf>
    <xf numFmtId="0" fontId="157" fillId="0" borderId="22">
      <alignment horizontal="center"/>
    </xf>
    <xf numFmtId="0" fontId="125" fillId="97" borderId="0">
      <alignment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182" fontId="9" fillId="0" borderId="22">
      <alignment horizontal="right" vertical="center"/>
    </xf>
    <xf numFmtId="0" fontId="166" fillId="97" borderId="0">
      <alignment horizontal="left" vertical="center"/>
    </xf>
    <xf numFmtId="0" fontId="167" fillId="0" borderId="0" applyNumberFormat="0" applyFill="0" applyBorder="0" applyAlignment="0" applyProtection="0">
      <alignment horizontal="left"/>
    </xf>
    <xf numFmtId="0" fontId="167" fillId="0" borderId="0" applyNumberFormat="0" applyFill="0" applyBorder="0" applyAlignment="0" applyProtection="0">
      <alignment horizontal="left"/>
    </xf>
    <xf numFmtId="268" fontId="18" fillId="0" borderId="0">
      <protection locked="0"/>
    </xf>
    <xf numFmtId="268" fontId="18" fillId="0" borderId="0">
      <protection locked="0"/>
    </xf>
    <xf numFmtId="268" fontId="18" fillId="0" borderId="0">
      <protection locked="0"/>
    </xf>
    <xf numFmtId="0" fontId="168" fillId="0" borderId="60" applyNumberFormat="0" applyFill="0" applyBorder="0" applyAlignment="0" applyProtection="0">
      <alignment horizontal="left"/>
    </xf>
    <xf numFmtId="0" fontId="168" fillId="0" borderId="60" applyNumberFormat="0" applyFill="0" applyBorder="0" applyAlignment="0" applyProtection="0">
      <alignment horizontal="left"/>
    </xf>
    <xf numFmtId="0" fontId="169" fillId="0" borderId="61" applyNumberFormat="0" applyFill="0" applyAlignment="0" applyProtection="0"/>
    <xf numFmtId="0" fontId="170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>
      <alignment vertical="top"/>
      <protection locked="0"/>
    </xf>
    <xf numFmtId="269" fontId="173" fillId="98" borderId="52">
      <alignment vertical="center"/>
    </xf>
    <xf numFmtId="179" fontId="115" fillId="98" borderId="52">
      <alignment horizontal="right" vertical="center"/>
    </xf>
    <xf numFmtId="270" fontId="96" fillId="98" borderId="52">
      <alignment horizontal="right" vertical="center"/>
    </xf>
    <xf numFmtId="10" fontId="115" fillId="98" borderId="52">
      <alignment vertical="center"/>
    </xf>
    <xf numFmtId="271" fontId="96" fillId="98" borderId="52">
      <alignment horizontal="right" vertical="center"/>
    </xf>
    <xf numFmtId="0" fontId="73" fillId="0" borderId="0">
      <alignment horizontal="left" vertical="center"/>
    </xf>
    <xf numFmtId="0" fontId="74" fillId="0" borderId="0">
      <alignment horizontal="left" vertical="center" indent="1"/>
    </xf>
    <xf numFmtId="0" fontId="73" fillId="0" borderId="0">
      <alignment horizontal="left" vertical="center"/>
    </xf>
    <xf numFmtId="215" fontId="115" fillId="98" borderId="52">
      <alignment vertical="center"/>
    </xf>
    <xf numFmtId="272" fontId="96" fillId="98" borderId="52">
      <alignment vertical="center"/>
    </xf>
    <xf numFmtId="0" fontId="52" fillId="0" borderId="0" applyFont="0" applyFill="0" applyBorder="0" applyAlignment="0" applyProtection="0"/>
    <xf numFmtId="10" fontId="9" fillId="42" borderId="62" applyNumberFormat="0" applyBorder="0" applyAlignment="0" applyProtection="0"/>
    <xf numFmtId="0" fontId="174" fillId="43" borderId="41" applyNumberFormat="0" applyAlignment="0" applyProtection="0"/>
    <xf numFmtId="15" fontId="175" fillId="94" borderId="0">
      <alignment horizontal="right" vertical="center"/>
      <protection locked="0"/>
    </xf>
    <xf numFmtId="266" fontId="48" fillId="94" borderId="0" applyNumberFormat="0" applyFont="0" applyBorder="0" applyAlignment="0"/>
    <xf numFmtId="273" fontId="175" fillId="94" borderId="0">
      <alignment horizontal="right" vertical="center"/>
      <protection locked="0"/>
    </xf>
    <xf numFmtId="274" fontId="175" fillId="94" borderId="0" applyProtection="0">
      <alignment horizontal="right" vertical="center"/>
      <protection locked="0"/>
    </xf>
    <xf numFmtId="230" fontId="175" fillId="94" borderId="0">
      <alignment horizontal="right" vertical="center"/>
      <protection locked="0"/>
    </xf>
    <xf numFmtId="266" fontId="48" fillId="99" borderId="0" applyNumberFormat="0" applyFont="0" applyBorder="0" applyAlignment="0" applyProtection="0"/>
    <xf numFmtId="275" fontId="175" fillId="94" borderId="0">
      <alignment horizontal="right" vertical="center"/>
      <protection locked="0"/>
    </xf>
    <xf numFmtId="179" fontId="176" fillId="0" borderId="0"/>
    <xf numFmtId="40" fontId="38" fillId="42" borderId="0" applyNumberFormat="0" applyFont="0" applyBorder="0" applyAlignment="0" applyProtection="0"/>
    <xf numFmtId="38" fontId="48" fillId="100" borderId="0" applyNumberFormat="0" applyFont="0" applyBorder="0" applyAlignment="0" applyProtection="0"/>
    <xf numFmtId="0" fontId="177" fillId="51" borderId="0" applyNumberFormat="0" applyBorder="0" applyAlignment="0" applyProtection="0"/>
    <xf numFmtId="0" fontId="26" fillId="0" borderId="0" applyFill="0" applyBorder="0">
      <alignment horizontal="right"/>
      <protection locked="0"/>
    </xf>
    <xf numFmtId="0" fontId="26" fillId="0" borderId="0" applyFill="0" applyBorder="0">
      <alignment horizontal="right"/>
      <protection locked="0"/>
    </xf>
    <xf numFmtId="0" fontId="18" fillId="37" borderId="63">
      <alignment horizontal="left" vertical="center" wrapText="1"/>
    </xf>
    <xf numFmtId="0" fontId="18" fillId="37" borderId="63">
      <alignment horizontal="left" vertical="center" wrapText="1"/>
    </xf>
    <xf numFmtId="0" fontId="18" fillId="37" borderId="63">
      <alignment horizontal="left" vertical="center" wrapText="1"/>
    </xf>
    <xf numFmtId="276" fontId="178" fillId="0" borderId="62" applyFill="0">
      <protection locked="0"/>
    </xf>
    <xf numFmtId="276" fontId="178" fillId="0" borderId="62" applyFill="0">
      <protection locked="0"/>
    </xf>
    <xf numFmtId="0" fontId="93" fillId="0" borderId="64" applyAlignment="0">
      <alignment horizontal="left"/>
    </xf>
    <xf numFmtId="277" fontId="93" fillId="0" borderId="64">
      <alignment horizontal="right"/>
    </xf>
    <xf numFmtId="278" fontId="93" fillId="0" borderId="64">
      <alignment horizontal="right"/>
    </xf>
    <xf numFmtId="1" fontId="179" fillId="33" borderId="65"/>
    <xf numFmtId="4" fontId="180" fillId="0" borderId="0" applyFont="0" applyFill="0" applyBorder="0" applyAlignment="0" applyProtection="0"/>
    <xf numFmtId="165" fontId="54" fillId="0" borderId="0" applyFont="0" applyFill="0" applyBorder="0" applyAlignment="0" applyProtection="0"/>
    <xf numFmtId="279" fontId="146" fillId="0" borderId="0">
      <protection locked="0"/>
    </xf>
    <xf numFmtId="0" fontId="181" fillId="85" borderId="49" applyNumberFormat="0" applyAlignment="0" applyProtection="0"/>
    <xf numFmtId="266" fontId="182" fillId="0" borderId="66" applyNumberFormat="0" applyFill="0" applyAlignment="0" applyProtection="0"/>
    <xf numFmtId="0" fontId="61" fillId="0" borderId="0">
      <alignment vertical="center"/>
    </xf>
    <xf numFmtId="0" fontId="172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>
      <alignment vertical="top"/>
      <protection locked="0"/>
    </xf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183" fillId="0" borderId="48" applyNumberFormat="0" applyFill="0" applyAlignment="0" applyProtection="0"/>
    <xf numFmtId="180" fontId="110" fillId="101" borderId="0">
      <alignment horizontal="right" vertical="center"/>
    </xf>
    <xf numFmtId="280" fontId="42" fillId="0" borderId="0"/>
    <xf numFmtId="179" fontId="154" fillId="0" borderId="0"/>
    <xf numFmtId="179" fontId="154" fillId="0" borderId="0"/>
    <xf numFmtId="281" fontId="92" fillId="0" borderId="0" applyFont="0" applyFill="0" applyBorder="0" applyAlignment="0" applyProtection="0"/>
    <xf numFmtId="282" fontId="50" fillId="0" borderId="0">
      <alignment horizontal="center"/>
    </xf>
    <xf numFmtId="166" fontId="18" fillId="0" borderId="0" applyFont="0" applyFill="0" applyBorder="0" applyAlignment="0" applyProtection="0"/>
    <xf numFmtId="216" fontId="26" fillId="0" borderId="0" applyFont="0" applyFill="0" applyBorder="0" applyAlignment="0" applyProtection="0"/>
    <xf numFmtId="283" fontId="18" fillId="0" borderId="0" applyFont="0" applyFill="0" applyBorder="0" applyAlignment="0" applyProtection="0"/>
    <xf numFmtId="284" fontId="18" fillId="0" borderId="0" applyFont="0" applyFill="0" applyBorder="0" applyAlignment="0" applyProtection="0"/>
    <xf numFmtId="285" fontId="18" fillId="0" borderId="0" applyFont="0" applyFill="0" applyBorder="0" applyAlignment="0" applyProtection="0"/>
    <xf numFmtId="286" fontId="18" fillId="0" borderId="0" applyFont="0" applyFill="0" applyBorder="0" applyAlignment="0" applyProtection="0"/>
    <xf numFmtId="287" fontId="18" fillId="0" borderId="0" applyFont="0" applyFill="0" applyBorder="0" applyAlignment="0" applyProtection="0"/>
    <xf numFmtId="37" fontId="111" fillId="0" borderId="0" applyFont="0" applyFill="0" applyBorder="0" applyAlignment="0" applyProtection="0"/>
    <xf numFmtId="288" fontId="184" fillId="0" borderId="0" applyFont="0" applyFill="0" applyBorder="0" applyAlignment="0" applyProtection="0"/>
    <xf numFmtId="0" fontId="185" fillId="0" borderId="67"/>
    <xf numFmtId="289" fontId="18" fillId="0" borderId="0" applyFont="0" applyFill="0" applyBorder="0" applyAlignment="0" applyProtection="0"/>
    <xf numFmtId="290" fontId="18" fillId="0" borderId="0" applyFont="0" applyFill="0" applyBorder="0" applyAlignment="0" applyProtection="0"/>
    <xf numFmtId="291" fontId="18" fillId="0" borderId="0" applyFont="0" applyFill="0" applyBorder="0" applyAlignment="0" applyProtection="0"/>
    <xf numFmtId="292" fontId="18" fillId="0" borderId="0" applyFont="0" applyFill="0" applyBorder="0" applyAlignment="0" applyProtection="0"/>
    <xf numFmtId="293" fontId="150" fillId="0" borderId="0" applyFont="0" applyFill="0" applyBorder="0" applyAlignment="0" applyProtection="0"/>
    <xf numFmtId="294" fontId="26" fillId="0" borderId="0" applyFont="0" applyFill="0" applyBorder="0" applyAlignment="0" applyProtection="0"/>
    <xf numFmtId="294" fontId="26" fillId="0" borderId="0" applyFont="0" applyFill="0" applyBorder="0" applyAlignment="0" applyProtection="0"/>
    <xf numFmtId="295" fontId="186" fillId="0" borderId="0">
      <alignment horizontal="right" vertical="center"/>
    </xf>
    <xf numFmtId="272" fontId="61" fillId="0" borderId="0">
      <alignment horizontal="right" vertical="center"/>
    </xf>
    <xf numFmtId="272" fontId="187" fillId="0" borderId="0">
      <alignment horizontal="right"/>
    </xf>
    <xf numFmtId="49" fontId="188" fillId="87" borderId="0">
      <alignment horizontal="centerContinuous" vertical="center"/>
    </xf>
    <xf numFmtId="296" fontId="103" fillId="0" borderId="0" applyFont="0" applyFill="0" applyBorder="0" applyAlignment="0" applyProtection="0">
      <alignment horizontal="right"/>
    </xf>
    <xf numFmtId="272" fontId="84" fillId="0" borderId="0">
      <alignment horizontal="right" vertical="center"/>
    </xf>
    <xf numFmtId="295" fontId="84" fillId="0" borderId="0">
      <alignment horizontal="right" vertical="center"/>
    </xf>
    <xf numFmtId="0" fontId="189" fillId="0" borderId="57" applyNumberFormat="0" applyFill="0" applyAlignment="0" applyProtection="0"/>
    <xf numFmtId="0" fontId="190" fillId="0" borderId="58" applyNumberFormat="0" applyFill="0" applyAlignment="0" applyProtection="0"/>
    <xf numFmtId="0" fontId="191" fillId="0" borderId="59" applyNumberFormat="0" applyFill="0" applyAlignment="0" applyProtection="0"/>
    <xf numFmtId="0" fontId="191" fillId="0" borderId="0" applyNumberFormat="0" applyFill="0" applyBorder="0" applyAlignment="0" applyProtection="0"/>
    <xf numFmtId="274" fontId="192" fillId="0" borderId="0">
      <alignment horizontal="left" vertical="center"/>
    </xf>
    <xf numFmtId="0" fontId="193" fillId="0" borderId="0" applyNumberFormat="0" applyFill="0" applyBorder="0" applyAlignment="0" applyProtection="0"/>
    <xf numFmtId="0" fontId="194" fillId="46" borderId="0" applyNumberFormat="0" applyBorder="0" applyAlignment="0" applyProtection="0"/>
    <xf numFmtId="0" fontId="194" fillId="46" borderId="0" applyNumberFormat="0" applyBorder="0" applyAlignment="0" applyProtection="0"/>
    <xf numFmtId="0" fontId="194" fillId="46" borderId="0" applyNumberFormat="0" applyBorder="0" applyAlignment="0" applyProtection="0"/>
    <xf numFmtId="0" fontId="195" fillId="46" borderId="0" applyNumberFormat="0" applyBorder="0" applyAlignment="0" applyProtection="0"/>
    <xf numFmtId="0" fontId="196" fillId="7" borderId="0" applyNumberFormat="0" applyBorder="0" applyAlignment="0" applyProtection="0"/>
    <xf numFmtId="0" fontId="195" fillId="46" borderId="0" applyNumberFormat="0" applyBorder="0" applyAlignment="0" applyProtection="0"/>
    <xf numFmtId="0" fontId="197" fillId="46" borderId="0" applyNumberFormat="0" applyBorder="0" applyAlignment="0" applyProtection="0"/>
    <xf numFmtId="0" fontId="194" fillId="46" borderId="0" applyNumberFormat="0" applyBorder="0" applyAlignment="0" applyProtection="0"/>
    <xf numFmtId="0" fontId="194" fillId="46" borderId="0" applyNumberFormat="0" applyBorder="0" applyAlignment="0" applyProtection="0"/>
    <xf numFmtId="0" fontId="194" fillId="46" borderId="0" applyNumberFormat="0" applyBorder="0" applyAlignment="0" applyProtection="0"/>
    <xf numFmtId="0" fontId="194" fillId="46" borderId="0" applyNumberFormat="0" applyBorder="0" applyAlignment="0" applyProtection="0"/>
    <xf numFmtId="0" fontId="194" fillId="46" borderId="0" applyNumberFormat="0" applyBorder="0" applyAlignment="0" applyProtection="0"/>
    <xf numFmtId="0" fontId="194" fillId="46" borderId="0" applyNumberFormat="0" applyBorder="0" applyAlignment="0" applyProtection="0"/>
    <xf numFmtId="0" fontId="194" fillId="46" borderId="0" applyNumberFormat="0" applyBorder="0" applyAlignment="0" applyProtection="0"/>
    <xf numFmtId="0" fontId="198" fillId="46" borderId="0" applyNumberFormat="0" applyBorder="0" applyAlignment="0" applyProtection="0"/>
    <xf numFmtId="0" fontId="195" fillId="46" borderId="0" applyNumberFormat="0" applyBorder="0" applyAlignment="0" applyProtection="0"/>
    <xf numFmtId="37" fontId="199" fillId="0" borderId="0"/>
    <xf numFmtId="37" fontId="199" fillId="0" borderId="0"/>
    <xf numFmtId="0" fontId="180" fillId="0" borderId="0"/>
    <xf numFmtId="269" fontId="37" fillId="98" borderId="38" applyFill="0" applyBorder="0" applyAlignment="0">
      <alignment horizontal="right"/>
    </xf>
    <xf numFmtId="0" fontId="18" fillId="0" borderId="0"/>
    <xf numFmtId="0" fontId="18" fillId="0" borderId="0"/>
    <xf numFmtId="0" fontId="1" fillId="0" borderId="0"/>
    <xf numFmtId="0" fontId="54" fillId="0" borderId="0"/>
    <xf numFmtId="180" fontId="54" fillId="0" borderId="0"/>
    <xf numFmtId="0" fontId="62" fillId="0" borderId="0"/>
    <xf numFmtId="18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54" fillId="0" borderId="0"/>
    <xf numFmtId="0" fontId="18" fillId="0" borderId="0"/>
    <xf numFmtId="297" fontId="18" fillId="0" borderId="0"/>
    <xf numFmtId="297" fontId="18" fillId="0" borderId="0"/>
    <xf numFmtId="0" fontId="1" fillId="0" borderId="0"/>
    <xf numFmtId="0" fontId="54" fillId="0" borderId="0"/>
    <xf numFmtId="298" fontId="37" fillId="0" borderId="0" applyFont="0" applyFill="0" applyBorder="0" applyAlignment="0" applyProtection="0"/>
    <xf numFmtId="299" fontId="37" fillId="0" borderId="0" applyFont="0" applyFill="0" applyBorder="0" applyAlignment="0" applyProtection="0"/>
    <xf numFmtId="300" fontId="37" fillId="0" borderId="0" applyFont="0" applyFill="0" applyBorder="0" applyAlignment="0" applyProtection="0"/>
    <xf numFmtId="301" fontId="37" fillId="0" borderId="0" applyFont="0" applyFill="0" applyBorder="0" applyAlignment="0" applyProtection="0"/>
    <xf numFmtId="0" fontId="18" fillId="0" borderId="0"/>
    <xf numFmtId="0" fontId="18" fillId="0" borderId="0"/>
    <xf numFmtId="0" fontId="50" fillId="0" borderId="0"/>
    <xf numFmtId="0" fontId="200" fillId="0" borderId="68"/>
    <xf numFmtId="0" fontId="55" fillId="0" borderId="0"/>
    <xf numFmtId="0" fontId="92" fillId="0" borderId="0"/>
    <xf numFmtId="0" fontId="92" fillId="0" borderId="0"/>
    <xf numFmtId="0" fontId="18" fillId="86" borderId="51" applyNumberFormat="0" applyFont="0" applyAlignment="0" applyProtection="0"/>
    <xf numFmtId="274" fontId="61" fillId="0" borderId="0">
      <alignment vertical="center"/>
    </xf>
    <xf numFmtId="0" fontId="54" fillId="11" borderId="9" applyNumberFormat="0" applyFont="0" applyAlignment="0" applyProtection="0"/>
    <xf numFmtId="0" fontId="54" fillId="86" borderId="51" applyNumberFormat="0" applyFont="0" applyAlignment="0" applyProtection="0"/>
    <xf numFmtId="0" fontId="18" fillId="86" borderId="51" applyNumberFormat="0" applyFont="0" applyAlignment="0" applyProtection="0"/>
    <xf numFmtId="0" fontId="54" fillId="86" borderId="51" applyNumberFormat="0" applyFont="0" applyAlignment="0" applyProtection="0"/>
    <xf numFmtId="3" fontId="62" fillId="0" borderId="0"/>
    <xf numFmtId="0" fontId="201" fillId="44" borderId="37" applyNumberFormat="0" applyAlignment="0" applyProtection="0"/>
    <xf numFmtId="40" fontId="38" fillId="102" borderId="0" applyNumberFormat="0" applyFont="0" applyBorder="0" applyAlignment="0" applyProtection="0"/>
    <xf numFmtId="276" fontId="202" fillId="0" borderId="62" applyFill="0"/>
    <xf numFmtId="276" fontId="202" fillId="0" borderId="62" applyFill="0"/>
    <xf numFmtId="179" fontId="203" fillId="0" borderId="0" applyFont="0" applyFill="0" applyBorder="0" applyAlignment="0" applyProtection="0"/>
    <xf numFmtId="1" fontId="204" fillId="0" borderId="0" applyProtection="0">
      <alignment horizontal="right" vertical="center"/>
    </xf>
    <xf numFmtId="289" fontId="18" fillId="0" borderId="0" applyFont="0" applyFill="0" applyBorder="0" applyAlignment="0" applyProtection="0"/>
    <xf numFmtId="290" fontId="18" fillId="0" borderId="0" applyFont="0" applyFill="0" applyBorder="0" applyAlignment="0" applyProtection="0"/>
    <xf numFmtId="302" fontId="50" fillId="0" borderId="0">
      <alignment horizontal="center"/>
    </xf>
    <xf numFmtId="0" fontId="137" fillId="0" borderId="69" applyNumberFormat="0" applyAlignment="0" applyProtection="0"/>
    <xf numFmtId="0" fontId="27" fillId="96" borderId="0" applyNumberFormat="0" applyFont="0" applyBorder="0" applyAlignment="0" applyProtection="0"/>
    <xf numFmtId="0" fontId="9" fillId="100" borderId="28" applyNumberFormat="0" applyFont="0" applyBorder="0" applyAlignment="0" applyProtection="0">
      <alignment horizontal="center"/>
    </xf>
    <xf numFmtId="0" fontId="9" fillId="76" borderId="28" applyNumberFormat="0" applyFont="0" applyBorder="0" applyAlignment="0" applyProtection="0">
      <alignment horizontal="center"/>
    </xf>
    <xf numFmtId="0" fontId="27" fillId="0" borderId="70" applyNumberFormat="0" applyAlignment="0" applyProtection="0"/>
    <xf numFmtId="0" fontId="27" fillId="0" borderId="71" applyNumberFormat="0" applyAlignment="0" applyProtection="0"/>
    <xf numFmtId="0" fontId="137" fillId="0" borderId="72" applyNumberFormat="0" applyAlignment="0" applyProtection="0"/>
    <xf numFmtId="6" fontId="145" fillId="0" borderId="0" applyFont="0" applyFill="0" applyBorder="0" applyAlignment="0" applyProtection="0"/>
    <xf numFmtId="8" fontId="145" fillId="0" borderId="0" applyFont="0" applyFill="0" applyBorder="0" applyAlignment="0" applyProtection="0"/>
    <xf numFmtId="179" fontId="97" fillId="0" borderId="0">
      <alignment horizontal="right" vertical="center"/>
    </xf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303" fontId="18" fillId="0" borderId="0" applyFont="0" applyFill="0" applyBorder="0" applyAlignment="0" applyProtection="0"/>
    <xf numFmtId="303" fontId="18" fillId="0" borderId="0" applyFont="0" applyFill="0" applyBorder="0" applyAlignment="0" applyProtection="0"/>
    <xf numFmtId="179" fontId="74" fillId="0" borderId="0">
      <alignment horizontal="right" vertical="center"/>
    </xf>
    <xf numFmtId="179" fontId="115" fillId="0" borderId="0">
      <alignment horizontal="right" vertical="center"/>
    </xf>
    <xf numFmtId="179" fontId="115" fillId="0" borderId="0">
      <alignment horizontal="right" vertical="center"/>
    </xf>
    <xf numFmtId="179" fontId="187" fillId="0" borderId="0">
      <alignment horizontal="left" indent="1"/>
    </xf>
    <xf numFmtId="179" fontId="74" fillId="0" borderId="0">
      <alignment horizontal="right" vertical="center"/>
    </xf>
    <xf numFmtId="10" fontId="97" fillId="0" borderId="0" applyFill="0" applyBorder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4" fillId="0" borderId="0" applyFont="0" applyFill="0" applyBorder="0" applyAlignment="0" applyProtection="0"/>
    <xf numFmtId="304" fontId="37" fillId="0" borderId="0" applyProtection="0">
      <alignment horizontal="right" vertical="center"/>
    </xf>
    <xf numFmtId="0" fontId="26" fillId="0" borderId="0" applyFill="0" applyBorder="0">
      <alignment horizontal="right"/>
      <protection locked="0"/>
    </xf>
    <xf numFmtId="0" fontId="26" fillId="0" borderId="0" applyFill="0" applyBorder="0">
      <alignment horizontal="right"/>
      <protection locked="0"/>
    </xf>
    <xf numFmtId="9" fontId="18" fillId="0" borderId="0" applyFont="0" applyFill="0" applyBorder="0" applyAlignment="0" applyProtection="0"/>
    <xf numFmtId="0" fontId="205" fillId="0" borderId="0" applyFont="0"/>
    <xf numFmtId="305" fontId="202" fillId="0" borderId="42" applyFill="0" applyBorder="0">
      <alignment vertical="center"/>
    </xf>
    <xf numFmtId="306" fontId="18" fillId="0" borderId="73" applyFill="0" applyBorder="0" applyProtection="0">
      <alignment horizontal="center"/>
    </xf>
    <xf numFmtId="307" fontId="18" fillId="0" borderId="74" applyFill="0" applyBorder="0">
      <alignment horizontal="left"/>
      <protection hidden="1"/>
    </xf>
    <xf numFmtId="308" fontId="206" fillId="0" borderId="0" applyFont="0" applyFill="0" applyBorder="0" applyAlignment="0" applyProtection="0"/>
    <xf numFmtId="0" fontId="207" fillId="86" borderId="51" applyNumberFormat="0" applyFont="0" applyAlignment="0" applyProtection="0"/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0" fontId="90" fillId="0" borderId="0" applyFill="0" applyBorder="0" applyAlignment="0"/>
    <xf numFmtId="7" fontId="50" fillId="0" borderId="0" applyFont="0" applyFill="0" applyBorder="0" applyAlignment="0" applyProtection="0"/>
    <xf numFmtId="9" fontId="207" fillId="0" borderId="0" applyFont="0" applyFill="0" applyBorder="0" applyAlignment="0" applyProtection="0"/>
    <xf numFmtId="276" fontId="37" fillId="0" borderId="0"/>
    <xf numFmtId="276" fontId="37" fillId="0" borderId="0"/>
    <xf numFmtId="0" fontId="208" fillId="0" borderId="48" applyNumberFormat="0" applyFill="0" applyAlignment="0" applyProtection="0"/>
    <xf numFmtId="309" fontId="53" fillId="41" borderId="75" applyFill="0" applyBorder="0" applyProtection="0">
      <alignment vertical="center"/>
      <protection locked="0"/>
    </xf>
    <xf numFmtId="309" fontId="53" fillId="41" borderId="75" applyFill="0" applyBorder="0" applyProtection="0">
      <alignment vertical="center"/>
      <protection locked="0"/>
    </xf>
    <xf numFmtId="310" fontId="51" fillId="0" borderId="0" applyFill="0" applyBorder="0" applyProtection="0">
      <alignment vertical="center"/>
      <protection hidden="1"/>
    </xf>
    <xf numFmtId="311" fontId="51" fillId="0" borderId="0" applyFill="0" applyBorder="0" applyProtection="0">
      <alignment vertical="center"/>
      <protection hidden="1"/>
    </xf>
    <xf numFmtId="304" fontId="74" fillId="0" borderId="0">
      <alignment horizontal="right" vertical="center"/>
    </xf>
    <xf numFmtId="312" fontId="97" fillId="0" borderId="0">
      <alignment horizontal="right" vertical="center"/>
    </xf>
    <xf numFmtId="9" fontId="112" fillId="0" borderId="0" applyFont="0" applyFill="0" applyBorder="0" applyAlignment="0" applyProtection="0"/>
    <xf numFmtId="179" fontId="18" fillId="0" borderId="18" applyFont="0" applyFill="0" applyBorder="0" applyAlignment="0" applyProtection="0">
      <alignment horizontal="center"/>
    </xf>
    <xf numFmtId="179" fontId="18" fillId="0" borderId="18" applyFont="0" applyFill="0" applyBorder="0" applyAlignment="0" applyProtection="0">
      <alignment horizontal="center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4" fillId="0" borderId="0" applyFont="0" applyFill="0" applyBorder="0" applyAlignment="0" applyProtection="0"/>
    <xf numFmtId="179" fontId="209" fillId="0" borderId="0"/>
    <xf numFmtId="313" fontId="117" fillId="0" borderId="18" applyNumberFormat="0" applyFont="0" applyFill="0" applyAlignment="0" applyProtection="0"/>
    <xf numFmtId="0" fontId="210" fillId="0" borderId="18" applyNumberFormat="0" applyFont="0" applyFill="0" applyAlignment="0" applyProtection="0">
      <alignment horizontal="center"/>
    </xf>
    <xf numFmtId="314" fontId="27" fillId="103" borderId="0"/>
    <xf numFmtId="314" fontId="27" fillId="103" borderId="0"/>
    <xf numFmtId="315" fontId="112" fillId="0" borderId="0" applyFont="0" applyFill="0" applyBorder="0" applyProtection="0">
      <alignment horizontal="right" vertical="top"/>
    </xf>
    <xf numFmtId="315" fontId="112" fillId="0" borderId="0" applyFont="0" applyFill="0" applyBorder="0" applyProtection="0">
      <alignment horizontal="right" vertical="top"/>
    </xf>
    <xf numFmtId="316" fontId="18" fillId="0" borderId="0" applyFont="0" applyFill="0" applyBorder="0" applyAlignment="0" applyProtection="0"/>
    <xf numFmtId="315" fontId="112" fillId="0" borderId="0" applyFont="0" applyFill="0" applyBorder="0" applyAlignment="0" applyProtection="0">
      <alignment horizontal="center"/>
    </xf>
    <xf numFmtId="3" fontId="18" fillId="0" borderId="76"/>
    <xf numFmtId="0" fontId="211" fillId="0" borderId="0">
      <alignment vertical="center"/>
    </xf>
    <xf numFmtId="317" fontId="93" fillId="0" borderId="0">
      <alignment horizontal="left" vertical="center"/>
    </xf>
    <xf numFmtId="274" fontId="187" fillId="0" borderId="0">
      <alignment horizontal="left" vertical="center" indent="1"/>
    </xf>
    <xf numFmtId="0" fontId="148" fillId="0" borderId="77">
      <alignment vertical="center"/>
    </xf>
    <xf numFmtId="4" fontId="125" fillId="46" borderId="78" applyNumberFormat="0" applyProtection="0">
      <alignment vertical="center"/>
    </xf>
    <xf numFmtId="4" fontId="212" fillId="46" borderId="78" applyNumberFormat="0" applyProtection="0">
      <alignment vertical="center"/>
    </xf>
    <xf numFmtId="4" fontId="125" fillId="46" borderId="78" applyNumberFormat="0" applyProtection="0">
      <alignment horizontal="left" vertical="center" indent="1"/>
    </xf>
    <xf numFmtId="0" fontId="125" fillId="46" borderId="78" applyNumberFormat="0" applyProtection="0">
      <alignment horizontal="left" vertical="top" indent="1"/>
    </xf>
    <xf numFmtId="4" fontId="125" fillId="95" borderId="0" applyNumberFormat="0" applyProtection="0">
      <alignment horizontal="left" vertical="center" indent="1"/>
    </xf>
    <xf numFmtId="4" fontId="9" fillId="60" borderId="79" applyNumberFormat="0" applyProtection="0">
      <alignment horizontal="left" vertical="center" indent="1"/>
    </xf>
    <xf numFmtId="0" fontId="18" fillId="82" borderId="37" applyNumberFormat="0" applyProtection="0">
      <alignment horizontal="left" vertical="center" indent="1"/>
    </xf>
    <xf numFmtId="4" fontId="37" fillId="51" borderId="78" applyNumberFormat="0" applyProtection="0">
      <alignment horizontal="right" vertical="center"/>
    </xf>
    <xf numFmtId="4" fontId="37" fillId="56" borderId="78" applyNumberFormat="0" applyProtection="0">
      <alignment horizontal="right" vertical="center"/>
    </xf>
    <xf numFmtId="4" fontId="37" fillId="35" borderId="78" applyNumberFormat="0" applyProtection="0">
      <alignment horizontal="right" vertical="center"/>
    </xf>
    <xf numFmtId="4" fontId="37" fillId="57" borderId="78" applyNumberFormat="0" applyProtection="0">
      <alignment horizontal="right" vertical="center"/>
    </xf>
    <xf numFmtId="4" fontId="37" fillId="61" borderId="78" applyNumberFormat="0" applyProtection="0">
      <alignment horizontal="right" vertical="center"/>
    </xf>
    <xf numFmtId="4" fontId="37" fillId="68" borderId="78" applyNumberFormat="0" applyProtection="0">
      <alignment horizontal="right" vertical="center"/>
    </xf>
    <xf numFmtId="4" fontId="37" fillId="72" borderId="78" applyNumberFormat="0" applyProtection="0">
      <alignment horizontal="right" vertical="center"/>
    </xf>
    <xf numFmtId="4" fontId="37" fillId="104" borderId="78" applyNumberFormat="0" applyProtection="0">
      <alignment horizontal="right" vertical="center"/>
    </xf>
    <xf numFmtId="4" fontId="37" fillId="36" borderId="78" applyNumberFormat="0" applyProtection="0">
      <alignment horizontal="right" vertical="center"/>
    </xf>
    <xf numFmtId="4" fontId="125" fillId="105" borderId="80" applyNumberFormat="0" applyProtection="0">
      <alignment horizontal="left" vertical="center" indent="1"/>
    </xf>
    <xf numFmtId="4" fontId="37" fillId="106" borderId="0" applyNumberFormat="0" applyProtection="0">
      <alignment horizontal="left" vertical="center" indent="1"/>
    </xf>
    <xf numFmtId="4" fontId="213" fillId="73" borderId="0" applyNumberFormat="0" applyProtection="0">
      <alignment horizontal="left" vertical="center" indent="1"/>
    </xf>
    <xf numFmtId="4" fontId="213" fillId="107" borderId="0" applyNumberFormat="0" applyProtection="0">
      <alignment horizontal="left" vertical="center" indent="1"/>
    </xf>
    <xf numFmtId="4" fontId="213" fillId="107" borderId="0" applyNumberFormat="0" applyProtection="0">
      <alignment horizontal="left" vertical="center" indent="1"/>
    </xf>
    <xf numFmtId="4" fontId="37" fillId="95" borderId="78" applyNumberFormat="0" applyProtection="0">
      <alignment horizontal="right" vertical="center"/>
    </xf>
    <xf numFmtId="0" fontId="18" fillId="82" borderId="37" applyNumberFormat="0" applyProtection="0">
      <alignment horizontal="left" vertical="center" indent="1"/>
    </xf>
    <xf numFmtId="0" fontId="18" fillId="82" borderId="37" applyNumberFormat="0" applyProtection="0">
      <alignment horizontal="left" vertical="center" indent="1"/>
    </xf>
    <xf numFmtId="4" fontId="37" fillId="106" borderId="0" applyNumberFormat="0" applyProtection="0">
      <alignment horizontal="left" vertical="center" indent="1"/>
    </xf>
    <xf numFmtId="4" fontId="37" fillId="108" borderId="37" applyNumberFormat="0" applyProtection="0">
      <alignment horizontal="left" vertical="center" indent="1"/>
    </xf>
    <xf numFmtId="4" fontId="37" fillId="108" borderId="37" applyNumberFormat="0" applyProtection="0">
      <alignment horizontal="left" vertical="center" indent="1"/>
    </xf>
    <xf numFmtId="4" fontId="37" fillId="95" borderId="0" applyNumberFormat="0" applyProtection="0">
      <alignment horizontal="left" vertical="center" indent="1"/>
    </xf>
    <xf numFmtId="4" fontId="37" fillId="90" borderId="37" applyNumberFormat="0" applyProtection="0">
      <alignment horizontal="left" vertical="center" indent="1"/>
    </xf>
    <xf numFmtId="4" fontId="37" fillId="90" borderId="37" applyNumberFormat="0" applyProtection="0">
      <alignment horizontal="left" vertical="center" indent="1"/>
    </xf>
    <xf numFmtId="0" fontId="18" fillId="73" borderId="78" applyNumberFormat="0" applyProtection="0">
      <alignment horizontal="left" vertical="center" indent="1"/>
    </xf>
    <xf numFmtId="0" fontId="9" fillId="44" borderId="79" applyNumberFormat="0" applyProtection="0">
      <alignment horizontal="left" vertical="center" indent="1"/>
    </xf>
    <xf numFmtId="0" fontId="18" fillId="90" borderId="37" applyNumberFormat="0" applyProtection="0">
      <alignment horizontal="left" vertical="center" indent="1"/>
    </xf>
    <xf numFmtId="0" fontId="18" fillId="73" borderId="78" applyNumberFormat="0" applyProtection="0">
      <alignment horizontal="left" vertical="top" indent="1"/>
    </xf>
    <xf numFmtId="0" fontId="9" fillId="73" borderId="78" applyNumberFormat="0" applyProtection="0">
      <alignment horizontal="left" vertical="top" indent="1"/>
    </xf>
    <xf numFmtId="0" fontId="18" fillId="90" borderId="37" applyNumberFormat="0" applyProtection="0">
      <alignment horizontal="left" vertical="center" indent="1"/>
    </xf>
    <xf numFmtId="0" fontId="18" fillId="95" borderId="78" applyNumberFormat="0" applyProtection="0">
      <alignment horizontal="left" vertical="center" indent="1"/>
    </xf>
    <xf numFmtId="0" fontId="9" fillId="88" borderId="79" applyNumberFormat="0" applyProtection="0">
      <alignment horizontal="left" vertical="center" indent="1"/>
    </xf>
    <xf numFmtId="0" fontId="18" fillId="109" borderId="37" applyNumberFormat="0" applyProtection="0">
      <alignment horizontal="left" vertical="center" indent="1"/>
    </xf>
    <xf numFmtId="0" fontId="18" fillId="95" borderId="78" applyNumberFormat="0" applyProtection="0">
      <alignment horizontal="left" vertical="top" indent="1"/>
    </xf>
    <xf numFmtId="0" fontId="18" fillId="109" borderId="37" applyNumberFormat="0" applyProtection="0">
      <alignment horizontal="left" vertical="center" indent="1"/>
    </xf>
    <xf numFmtId="0" fontId="18" fillId="109" borderId="37" applyNumberFormat="0" applyProtection="0">
      <alignment horizontal="left" vertical="center" indent="1"/>
    </xf>
    <xf numFmtId="0" fontId="18" fillId="55" borderId="78" applyNumberFormat="0" applyProtection="0">
      <alignment horizontal="left" vertical="center" indent="1"/>
    </xf>
    <xf numFmtId="0" fontId="18" fillId="33" borderId="37" applyNumberFormat="0" applyProtection="0">
      <alignment horizontal="left" vertical="center" indent="1"/>
    </xf>
    <xf numFmtId="0" fontId="18" fillId="33" borderId="37" applyNumberFormat="0" applyProtection="0">
      <alignment horizontal="left" vertical="center" indent="1"/>
    </xf>
    <xf numFmtId="0" fontId="18" fillId="55" borderId="78" applyNumberFormat="0" applyProtection="0">
      <alignment horizontal="left" vertical="top" indent="1"/>
    </xf>
    <xf numFmtId="0" fontId="18" fillId="33" borderId="37" applyNumberFormat="0" applyProtection="0">
      <alignment horizontal="left" vertical="center" indent="1"/>
    </xf>
    <xf numFmtId="0" fontId="18" fillId="33" borderId="37" applyNumberFormat="0" applyProtection="0">
      <alignment horizontal="left" vertical="center" indent="1"/>
    </xf>
    <xf numFmtId="0" fontId="18" fillId="106" borderId="78" applyNumberFormat="0" applyProtection="0">
      <alignment horizontal="left" vertical="center" indent="1"/>
    </xf>
    <xf numFmtId="0" fontId="9" fillId="106" borderId="79" applyNumberFormat="0" applyProtection="0">
      <alignment horizontal="left" vertical="center" indent="1"/>
    </xf>
    <xf numFmtId="0" fontId="18" fillId="82" borderId="37" applyNumberFormat="0" applyProtection="0">
      <alignment horizontal="left" vertical="center" indent="1"/>
    </xf>
    <xf numFmtId="0" fontId="18" fillId="106" borderId="78" applyNumberFormat="0" applyProtection="0">
      <alignment horizontal="left" vertical="top" indent="1"/>
    </xf>
    <xf numFmtId="0" fontId="18" fillId="82" borderId="37" applyNumberFormat="0" applyProtection="0">
      <alignment horizontal="left" vertical="center" indent="1"/>
    </xf>
    <xf numFmtId="0" fontId="18" fillId="82" borderId="37" applyNumberFormat="0" applyProtection="0">
      <alignment horizontal="left" vertical="center" indent="1"/>
    </xf>
    <xf numFmtId="0" fontId="18" fillId="41" borderId="62" applyNumberFormat="0">
      <protection locked="0"/>
    </xf>
    <xf numFmtId="0" fontId="11" fillId="73" borderId="81" applyBorder="0"/>
    <xf numFmtId="4" fontId="37" fillId="86" borderId="78" applyNumberFormat="0" applyProtection="0">
      <alignment vertical="center"/>
    </xf>
    <xf numFmtId="4" fontId="214" fillId="86" borderId="78" applyNumberFormat="0" applyProtection="0">
      <alignment vertical="center"/>
    </xf>
    <xf numFmtId="4" fontId="37" fillId="86" borderId="78" applyNumberFormat="0" applyProtection="0">
      <alignment horizontal="left" vertical="center" indent="1"/>
    </xf>
    <xf numFmtId="0" fontId="37" fillId="86" borderId="78" applyNumberFormat="0" applyProtection="0">
      <alignment horizontal="left" vertical="top" indent="1"/>
    </xf>
    <xf numFmtId="4" fontId="37" fillId="106" borderId="78" applyNumberFormat="0" applyProtection="0">
      <alignment horizontal="right" vertical="center"/>
    </xf>
    <xf numFmtId="4" fontId="9" fillId="0" borderId="79" applyNumberFormat="0" applyProtection="0">
      <alignment horizontal="right" vertical="center"/>
    </xf>
    <xf numFmtId="4" fontId="37" fillId="108" borderId="37" applyNumberFormat="0" applyProtection="0">
      <alignment horizontal="right" vertical="center"/>
    </xf>
    <xf numFmtId="4" fontId="214" fillId="106" borderId="78" applyNumberFormat="0" applyProtection="0">
      <alignment horizontal="right" vertical="center"/>
    </xf>
    <xf numFmtId="4" fontId="37" fillId="95" borderId="78" applyNumberFormat="0" applyProtection="0">
      <alignment horizontal="left" vertical="center" indent="1"/>
    </xf>
    <xf numFmtId="0" fontId="18" fillId="82" borderId="37" applyNumberFormat="0" applyProtection="0">
      <alignment horizontal="left" vertical="center" indent="1"/>
    </xf>
    <xf numFmtId="0" fontId="18" fillId="82" borderId="37" applyNumberFormat="0" applyProtection="0">
      <alignment horizontal="left" vertical="center" indent="1"/>
    </xf>
    <xf numFmtId="0" fontId="37" fillId="95" borderId="78" applyNumberFormat="0" applyProtection="0">
      <alignment horizontal="left" vertical="top" indent="1"/>
    </xf>
    <xf numFmtId="0" fontId="18" fillId="82" borderId="37" applyNumberFormat="0" applyProtection="0">
      <alignment horizontal="left" vertical="center" indent="1"/>
    </xf>
    <xf numFmtId="0" fontId="18" fillId="82" borderId="37" applyNumberFormat="0" applyProtection="0">
      <alignment horizontal="left" vertical="center" indent="1"/>
    </xf>
    <xf numFmtId="4" fontId="215" fillId="39" borderId="0" applyNumberFormat="0" applyProtection="0">
      <alignment horizontal="left" vertical="center" indent="1"/>
    </xf>
    <xf numFmtId="0" fontId="216" fillId="0" borderId="0"/>
    <xf numFmtId="0" fontId="216" fillId="0" borderId="0"/>
    <xf numFmtId="0" fontId="9" fillId="110" borderId="62"/>
    <xf numFmtId="4" fontId="202" fillId="106" borderId="78" applyNumberFormat="0" applyProtection="0">
      <alignment horizontal="right" vertical="center"/>
    </xf>
    <xf numFmtId="0" fontId="18" fillId="86" borderId="0" applyNumberFormat="0" applyFont="0" applyBorder="0" applyAlignment="0" applyProtection="0"/>
    <xf numFmtId="0" fontId="18" fillId="0" borderId="0"/>
    <xf numFmtId="0" fontId="18" fillId="0" borderId="0"/>
    <xf numFmtId="0" fontId="18" fillId="41" borderId="0" applyNumberFormat="0" applyFont="0" applyBorder="0" applyAlignment="0" applyProtection="0"/>
    <xf numFmtId="0" fontId="18" fillId="0" borderId="0"/>
    <xf numFmtId="0" fontId="18" fillId="0" borderId="0"/>
    <xf numFmtId="0" fontId="18" fillId="44" borderId="0" applyNumberFormat="0" applyFon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4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on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53" fillId="52" borderId="0" applyNumberFormat="0" applyBorder="0" applyAlignment="0" applyProtection="0"/>
    <xf numFmtId="176" fontId="217" fillId="33" borderId="0" applyNumberFormat="0" applyFont="0" applyBorder="0" applyAlignment="0" applyProtection="0"/>
    <xf numFmtId="0" fontId="218" fillId="6" borderId="0" applyNumberFormat="0" applyBorder="0" applyAlignment="0" applyProtection="0"/>
    <xf numFmtId="0" fontId="177" fillId="51" borderId="0" applyNumberFormat="0" applyBorder="0" applyAlignment="0" applyProtection="0"/>
    <xf numFmtId="0" fontId="219" fillId="51" borderId="0" applyNumberFormat="0" applyBorder="0" applyAlignment="0" applyProtection="0"/>
    <xf numFmtId="0" fontId="177" fillId="51" borderId="0" applyNumberFormat="0" applyBorder="0" applyAlignment="0" applyProtection="0"/>
    <xf numFmtId="0" fontId="177" fillId="51" borderId="0" applyNumberFormat="0" applyBorder="0" applyAlignment="0" applyProtection="0"/>
    <xf numFmtId="266" fontId="61" fillId="0" borderId="0">
      <alignment vertical="center"/>
    </xf>
    <xf numFmtId="0" fontId="26" fillId="0" borderId="0" applyFill="0" applyBorder="0">
      <alignment horizontal="right"/>
      <protection hidden="1"/>
    </xf>
    <xf numFmtId="0" fontId="26" fillId="0" borderId="0" applyFill="0" applyBorder="0">
      <alignment horizontal="right"/>
      <protection hidden="1"/>
    </xf>
    <xf numFmtId="49" fontId="18" fillId="33" borderId="82" applyProtection="0"/>
    <xf numFmtId="0" fontId="18" fillId="111" borderId="62">
      <alignment horizontal="center" vertical="center" wrapText="1"/>
      <protection hidden="1"/>
    </xf>
    <xf numFmtId="0" fontId="18" fillId="111" borderId="62">
      <alignment horizontal="center" vertical="center" wrapText="1"/>
      <protection hidden="1"/>
    </xf>
    <xf numFmtId="0" fontId="18" fillId="111" borderId="62">
      <alignment horizontal="center" vertical="center" wrapText="1"/>
      <protection hidden="1"/>
    </xf>
    <xf numFmtId="4" fontId="154" fillId="0" borderId="83">
      <protection hidden="1"/>
    </xf>
    <xf numFmtId="0" fontId="220" fillId="0" borderId="0" applyNumberFormat="0" applyFill="0" applyBorder="0" applyAlignment="0" applyProtection="0"/>
    <xf numFmtId="14" fontId="38" fillId="99" borderId="0" applyFont="0" applyFill="0" applyBorder="0" applyAlignment="0" applyProtection="0"/>
    <xf numFmtId="318" fontId="38" fillId="99" borderId="0" applyFont="0" applyFill="0" applyBorder="0" applyAlignment="0" applyProtection="0"/>
    <xf numFmtId="210" fontId="221" fillId="90" borderId="0">
      <alignment horizontal="right"/>
    </xf>
    <xf numFmtId="250" fontId="88" fillId="0" borderId="0" applyFill="0" applyBorder="0" applyAlignment="0" applyProtection="0"/>
    <xf numFmtId="180" fontId="110" fillId="87" borderId="0">
      <alignment horizontal="right" vertical="center"/>
    </xf>
    <xf numFmtId="166" fontId="222" fillId="0" borderId="0"/>
    <xf numFmtId="244" fontId="222" fillId="0" borderId="0"/>
    <xf numFmtId="0" fontId="223" fillId="0" borderId="0" applyNumberFormat="0" applyFill="0" applyBorder="0" applyAlignment="0" applyProtection="0">
      <alignment vertical="top"/>
      <protection locked="0"/>
    </xf>
    <xf numFmtId="0" fontId="64" fillId="35" borderId="37" applyNumberFormat="0" applyAlignment="0" applyProtection="0"/>
    <xf numFmtId="0" fontId="61" fillId="0" borderId="0">
      <alignment vertical="center"/>
    </xf>
    <xf numFmtId="319" fontId="61" fillId="0" borderId="0">
      <alignment horizontal="left" vertical="center"/>
    </xf>
    <xf numFmtId="0" fontId="224" fillId="52" borderId="0" applyNumberFormat="0" applyBorder="0" applyAlignment="0" applyProtection="0"/>
    <xf numFmtId="269" fontId="84" fillId="0" borderId="0">
      <alignment horizontal="right" vertical="center"/>
    </xf>
    <xf numFmtId="271" fontId="84" fillId="0" borderId="0">
      <alignment vertical="center"/>
    </xf>
    <xf numFmtId="0" fontId="225" fillId="0" borderId="0"/>
    <xf numFmtId="320" fontId="42" fillId="0" borderId="0"/>
    <xf numFmtId="266" fontId="96" fillId="0" borderId="0">
      <alignment vertical="center"/>
    </xf>
    <xf numFmtId="182" fontId="61" fillId="0" borderId="0">
      <alignment vertical="center"/>
    </xf>
    <xf numFmtId="182" fontId="96" fillId="0" borderId="0">
      <alignment vertical="center"/>
    </xf>
    <xf numFmtId="182" fontId="173" fillId="0" borderId="18">
      <alignment vertical="center"/>
    </xf>
    <xf numFmtId="182" fontId="115" fillId="0" borderId="0">
      <alignment vertical="center"/>
    </xf>
    <xf numFmtId="182" fontId="96" fillId="0" borderId="0">
      <alignment vertical="center"/>
    </xf>
    <xf numFmtId="182" fontId="74" fillId="0" borderId="0">
      <alignment vertical="center"/>
    </xf>
    <xf numFmtId="182" fontId="93" fillId="0" borderId="0"/>
    <xf numFmtId="182" fontId="61" fillId="0" borderId="0">
      <alignment vertical="center"/>
    </xf>
    <xf numFmtId="40" fontId="61" fillId="0" borderId="0">
      <alignment vertical="center"/>
    </xf>
    <xf numFmtId="39" fontId="96" fillId="0" borderId="0"/>
    <xf numFmtId="40" fontId="61" fillId="0" borderId="0">
      <alignment vertical="center"/>
    </xf>
    <xf numFmtId="39" fontId="61" fillId="0" borderId="0"/>
    <xf numFmtId="182" fontId="17" fillId="0" borderId="0"/>
    <xf numFmtId="39" fontId="61" fillId="0" borderId="0"/>
    <xf numFmtId="182" fontId="96" fillId="0" borderId="0">
      <alignment vertical="center"/>
    </xf>
    <xf numFmtId="266" fontId="48" fillId="0" borderId="0" applyFill="0" applyBorder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54" fillId="0" borderId="0"/>
    <xf numFmtId="180" fontId="180" fillId="0" borderId="0"/>
    <xf numFmtId="0" fontId="18" fillId="0" borderId="0"/>
    <xf numFmtId="0" fontId="18" fillId="0" borderId="0"/>
    <xf numFmtId="0" fontId="1" fillId="0" borderId="0"/>
    <xf numFmtId="0" fontId="54" fillId="0" borderId="0"/>
    <xf numFmtId="0" fontId="18" fillId="0" borderId="0"/>
    <xf numFmtId="0" fontId="18" fillId="0" borderId="0"/>
    <xf numFmtId="0" fontId="18" fillId="0" borderId="0"/>
    <xf numFmtId="0" fontId="54" fillId="0" borderId="0"/>
    <xf numFmtId="0" fontId="2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54" fillId="0" borderId="0"/>
    <xf numFmtId="0" fontId="18" fillId="0" borderId="0"/>
    <xf numFmtId="0" fontId="18" fillId="0" borderId="0"/>
    <xf numFmtId="266" fontId="111" fillId="0" borderId="0"/>
    <xf numFmtId="269" fontId="209" fillId="0" borderId="0"/>
    <xf numFmtId="0" fontId="227" fillId="0" borderId="0"/>
    <xf numFmtId="0" fontId="18" fillId="0" borderId="0"/>
    <xf numFmtId="0" fontId="18" fillId="0" borderId="0"/>
    <xf numFmtId="302" fontId="228" fillId="33" borderId="0">
      <alignment horizontal="center"/>
    </xf>
    <xf numFmtId="203" fontId="228" fillId="33" borderId="0">
      <alignment horizontal="center"/>
    </xf>
    <xf numFmtId="269" fontId="73" fillId="0" borderId="84">
      <alignment vertical="center"/>
    </xf>
    <xf numFmtId="269" fontId="73" fillId="0" borderId="0">
      <alignment horizontal="right" vertical="center"/>
    </xf>
    <xf numFmtId="182" fontId="84" fillId="0" borderId="85">
      <alignment vertical="center"/>
    </xf>
    <xf numFmtId="321" fontId="117" fillId="0" borderId="86" applyNumberFormat="0" applyFont="0" applyFill="0" applyAlignment="0" applyProtection="0"/>
    <xf numFmtId="266" fontId="61" fillId="0" borderId="0">
      <alignment vertical="center"/>
    </xf>
    <xf numFmtId="0" fontId="179" fillId="0" borderId="0" applyNumberFormat="0" applyFill="0" applyBorder="0" applyAlignment="0" applyProtection="0"/>
    <xf numFmtId="266" fontId="186" fillId="0" borderId="0" applyNumberFormat="0" applyFill="0" applyBorder="0" applyAlignment="0" applyProtection="0">
      <alignment horizontal="left" vertical="center"/>
    </xf>
    <xf numFmtId="182" fontId="186" fillId="0" borderId="0">
      <alignment vertical="center"/>
    </xf>
    <xf numFmtId="182" fontId="93" fillId="0" borderId="68"/>
    <xf numFmtId="182" fontId="93" fillId="0" borderId="0" applyBorder="0"/>
    <xf numFmtId="0" fontId="179" fillId="0" borderId="87" applyNumberFormat="0" applyFill="0" applyAlignment="0" applyProtection="0"/>
    <xf numFmtId="182" fontId="186" fillId="0" borderId="88" applyNumberFormat="0" applyFill="0" applyProtection="0">
      <alignment vertical="center"/>
    </xf>
    <xf numFmtId="182" fontId="186" fillId="0" borderId="88"/>
    <xf numFmtId="0" fontId="179" fillId="0" borderId="87" applyNumberFormat="0" applyFill="0" applyAlignment="0" applyProtection="0"/>
    <xf numFmtId="0" fontId="179" fillId="0" borderId="89" applyNumberFormat="0" applyFill="0" applyAlignment="0" applyProtection="0"/>
    <xf numFmtId="40" fontId="69" fillId="0" borderId="84" applyNumberFormat="0" applyFill="0" applyProtection="0"/>
    <xf numFmtId="0" fontId="179" fillId="0" borderId="89" applyNumberFormat="0" applyFill="0" applyAlignment="0" applyProtection="0"/>
    <xf numFmtId="0" fontId="179" fillId="0" borderId="90" applyNumberFormat="0" applyFill="0" applyAlignment="0" applyProtection="0"/>
    <xf numFmtId="40" fontId="69" fillId="0" borderId="91" applyNumberFormat="0" applyFill="0" applyAlignment="0" applyProtection="0"/>
    <xf numFmtId="0" fontId="179" fillId="0" borderId="90" applyNumberFormat="0" applyFill="0" applyAlignment="0" applyProtection="0"/>
    <xf numFmtId="38" fontId="179" fillId="0" borderId="92" applyNumberFormat="0" applyFill="0" applyAlignment="0" applyProtection="0"/>
    <xf numFmtId="37" fontId="175" fillId="94" borderId="0">
      <alignment horizontal="right" vertical="center"/>
      <protection locked="0"/>
    </xf>
    <xf numFmtId="322" fontId="48" fillId="0" borderId="0" applyFont="0" applyFill="0" applyBorder="0" applyAlignment="0" applyProtection="0"/>
    <xf numFmtId="0" fontId="229" fillId="0" borderId="0" applyFill="0" applyBorder="0" applyProtection="0">
      <alignment horizontal="left" vertical="center"/>
      <protection locked="0"/>
    </xf>
    <xf numFmtId="0" fontId="229" fillId="0" borderId="0" applyFill="0" applyBorder="0" applyProtection="0">
      <alignment horizontal="left" vertical="center" wrapText="1"/>
      <protection locked="0"/>
    </xf>
    <xf numFmtId="49" fontId="18" fillId="0" borderId="0" applyFill="0" applyBorder="0" applyProtection="0">
      <protection locked="0"/>
    </xf>
    <xf numFmtId="49" fontId="112" fillId="0" borderId="0" applyFill="0" applyBorder="0" applyProtection="0">
      <protection locked="0"/>
    </xf>
    <xf numFmtId="49" fontId="112" fillId="0" borderId="0" applyFill="0" applyBorder="0" applyProtection="0">
      <alignment wrapText="1"/>
      <protection locked="0"/>
    </xf>
    <xf numFmtId="0" fontId="112" fillId="0" borderId="0" applyFill="0" applyBorder="0" applyProtection="0">
      <alignment horizontal="left" vertical="center"/>
      <protection locked="0"/>
    </xf>
    <xf numFmtId="49" fontId="62" fillId="0" borderId="0" applyFill="0" applyBorder="0" applyProtection="0">
      <protection locked="0"/>
    </xf>
    <xf numFmtId="49" fontId="62" fillId="0" borderId="0" applyFill="0" applyBorder="0" applyProtection="0">
      <alignment wrapText="1"/>
      <protection locked="0"/>
    </xf>
    <xf numFmtId="0" fontId="62" fillId="0" borderId="0" applyFill="0" applyBorder="0" applyProtection="0">
      <alignment horizontal="left" vertical="center"/>
      <protection locked="0"/>
    </xf>
    <xf numFmtId="49" fontId="9" fillId="0" borderId="0" applyFill="0" applyBorder="0" applyProtection="0">
      <protection locked="0"/>
    </xf>
    <xf numFmtId="49" fontId="9" fillId="0" borderId="0" applyFill="0" applyBorder="0" applyProtection="0">
      <alignment wrapText="1"/>
      <protection locked="0"/>
    </xf>
    <xf numFmtId="0" fontId="9" fillId="0" borderId="0" applyFill="0" applyBorder="0" applyProtection="0">
      <alignment horizontal="left" vertical="center"/>
      <protection locked="0"/>
    </xf>
    <xf numFmtId="49" fontId="78" fillId="0" borderId="0" applyFill="0" applyBorder="0" applyProtection="0">
      <protection locked="0"/>
    </xf>
    <xf numFmtId="49" fontId="78" fillId="0" borderId="0" applyFill="0" applyBorder="0" applyProtection="0">
      <alignment wrapText="1"/>
      <protection locked="0"/>
    </xf>
    <xf numFmtId="0" fontId="78" fillId="0" borderId="0" applyFill="0" applyBorder="0" applyProtection="0">
      <alignment horizontal="left" vertical="center"/>
      <protection locked="0"/>
    </xf>
    <xf numFmtId="14" fontId="230" fillId="0" borderId="0" applyFill="0" applyBorder="0" applyProtection="0">
      <alignment horizontal="center" vertical="center" wrapText="1"/>
      <protection locked="0"/>
    </xf>
    <xf numFmtId="49" fontId="113" fillId="0" borderId="0" applyFill="0" applyBorder="0" applyProtection="0">
      <alignment horizontal="center" vertical="top" wrapText="1"/>
      <protection locked="0"/>
    </xf>
    <xf numFmtId="49" fontId="114" fillId="0" borderId="0" applyFill="0" applyBorder="0" applyProtection="0">
      <alignment horizontal="center" vertical="top" wrapText="1"/>
      <protection locked="0"/>
    </xf>
    <xf numFmtId="49" fontId="11" fillId="0" borderId="0" applyFill="0" applyBorder="0" applyProtection="0">
      <alignment horizontal="center" vertical="top" wrapText="1"/>
      <protection locked="0"/>
    </xf>
    <xf numFmtId="49" fontId="36" fillId="0" borderId="0" applyFill="0" applyBorder="0" applyProtection="0">
      <alignment horizontal="center" vertical="top" wrapText="1"/>
      <protection locked="0"/>
    </xf>
    <xf numFmtId="3" fontId="229" fillId="0" borderId="0" applyFill="0" applyBorder="0" applyProtection="0">
      <alignment horizontal="right"/>
      <protection locked="0"/>
    </xf>
    <xf numFmtId="3" fontId="112" fillId="0" borderId="0" applyFill="0" applyBorder="0" applyProtection="0">
      <protection locked="0"/>
    </xf>
    <xf numFmtId="3" fontId="62" fillId="0" borderId="0" applyFill="0" applyBorder="0" applyProtection="0">
      <protection locked="0"/>
    </xf>
    <xf numFmtId="3" fontId="9" fillId="0" borderId="0" applyFill="0" applyBorder="0" applyProtection="0">
      <protection locked="0"/>
    </xf>
    <xf numFmtId="3" fontId="78" fillId="0" borderId="0" applyFill="0" applyBorder="0" applyProtection="0">
      <protection locked="0"/>
    </xf>
    <xf numFmtId="176" fontId="18" fillId="0" borderId="0" applyFill="0" applyBorder="0" applyProtection="0">
      <protection locked="0"/>
    </xf>
    <xf numFmtId="176" fontId="112" fillId="0" borderId="0" applyFill="0" applyBorder="0" applyProtection="0">
      <protection locked="0"/>
    </xf>
    <xf numFmtId="176" fontId="62" fillId="0" borderId="0" applyFill="0" applyBorder="0" applyProtection="0">
      <protection locked="0"/>
    </xf>
    <xf numFmtId="176" fontId="9" fillId="0" borderId="0" applyFill="0" applyBorder="0" applyProtection="0">
      <protection locked="0"/>
    </xf>
    <xf numFmtId="176" fontId="78" fillId="0" borderId="0" applyFill="0" applyBorder="0" applyProtection="0">
      <protection locked="0"/>
    </xf>
    <xf numFmtId="4" fontId="229" fillId="0" borderId="0" applyFill="0" applyBorder="0" applyProtection="0">
      <alignment horizontal="right"/>
      <protection locked="0"/>
    </xf>
    <xf numFmtId="4" fontId="112" fillId="0" borderId="0" applyFill="0" applyBorder="0" applyProtection="0">
      <protection locked="0"/>
    </xf>
    <xf numFmtId="4" fontId="62" fillId="0" borderId="0" applyFill="0" applyBorder="0" applyProtection="0">
      <protection locked="0"/>
    </xf>
    <xf numFmtId="4" fontId="9" fillId="0" borderId="0" applyFill="0" applyBorder="0" applyProtection="0">
      <protection locked="0"/>
    </xf>
    <xf numFmtId="4" fontId="78" fillId="0" borderId="0" applyFill="0" applyBorder="0" applyProtection="0">
      <protection locked="0"/>
    </xf>
    <xf numFmtId="0" fontId="231" fillId="0" borderId="0" applyBorder="0" applyProtection="0">
      <alignment vertical="center"/>
    </xf>
    <xf numFmtId="249" fontId="231" fillId="0" borderId="22" applyBorder="0" applyProtection="0">
      <alignment horizontal="right" vertical="center"/>
    </xf>
    <xf numFmtId="0" fontId="232" fillId="112" borderId="0" applyBorder="0" applyProtection="0">
      <alignment horizontal="centerContinuous" vertical="center"/>
    </xf>
    <xf numFmtId="0" fontId="232" fillId="113" borderId="22" applyBorder="0" applyProtection="0">
      <alignment horizontal="centerContinuous" vertical="center"/>
    </xf>
    <xf numFmtId="0" fontId="228" fillId="0" borderId="0" applyNumberFormat="0" applyFill="0" applyBorder="0" applyProtection="0">
      <alignment horizontal="left"/>
    </xf>
    <xf numFmtId="0" fontId="11" fillId="0" borderId="0" applyBorder="0" applyProtection="0">
      <alignment horizontal="left"/>
    </xf>
    <xf numFmtId="0" fontId="149" fillId="0" borderId="0" applyNumberFormat="0" applyFill="0" applyBorder="0" applyProtection="0">
      <alignment horizontal="left"/>
    </xf>
    <xf numFmtId="0" fontId="50" fillId="0" borderId="0" applyNumberFormat="0" applyFill="0" applyBorder="0" applyProtection="0"/>
    <xf numFmtId="0" fontId="233" fillId="0" borderId="0" applyFill="0" applyBorder="0" applyProtection="0">
      <alignment horizontal="left"/>
    </xf>
    <xf numFmtId="0" fontId="149" fillId="0" borderId="34" applyFill="0" applyBorder="0" applyProtection="0">
      <alignment horizontal="left" vertical="top"/>
    </xf>
    <xf numFmtId="0" fontId="149" fillId="0" borderId="34" applyFill="0" applyBorder="0" applyProtection="0">
      <alignment horizontal="left" vertical="top"/>
    </xf>
    <xf numFmtId="0" fontId="137" fillId="0" borderId="0">
      <alignment horizontal="centerContinuous"/>
    </xf>
    <xf numFmtId="313" fontId="210" fillId="0" borderId="0" applyFont="0" applyFill="0" applyBorder="0" applyAlignment="0" applyProtection="0"/>
    <xf numFmtId="323" fontId="210" fillId="0" borderId="0" applyFont="0" applyFill="0" applyBorder="0" applyAlignment="0" applyProtection="0"/>
    <xf numFmtId="207" fontId="52" fillId="0" borderId="31">
      <alignment vertical="center"/>
    </xf>
    <xf numFmtId="0" fontId="18" fillId="0" borderId="0"/>
    <xf numFmtId="49" fontId="37" fillId="0" borderId="0" applyFont="0" applyFill="0" applyBorder="0" applyAlignment="0" applyProtection="0"/>
    <xf numFmtId="0" fontId="234" fillId="0" borderId="0" applyNumberFormat="0" applyFill="0" applyBorder="0" applyProtection="0"/>
    <xf numFmtId="0" fontId="234" fillId="0" borderId="0" applyNumberFormat="0" applyFill="0" applyBorder="0" applyProtection="0"/>
    <xf numFmtId="40" fontId="38" fillId="0" borderId="0" applyNumberFormat="0" applyFont="0" applyFill="0" applyBorder="0" applyProtection="0">
      <alignment horizontal="left"/>
    </xf>
    <xf numFmtId="40" fontId="38" fillId="0" borderId="0" applyNumberFormat="0" applyFont="0" applyFill="0" applyBorder="0" applyProtection="0">
      <alignment horizontal="left" indent="1"/>
    </xf>
    <xf numFmtId="40" fontId="38" fillId="0" borderId="0" applyNumberFormat="0" applyFont="0" applyFill="0" applyBorder="0" applyProtection="0">
      <alignment horizontal="left" indent="2"/>
    </xf>
    <xf numFmtId="40" fontId="38" fillId="0" borderId="0" applyNumberFormat="0" applyFont="0" applyFill="0" applyBorder="0" applyProtection="0">
      <alignment horizontal="left" indent="3"/>
    </xf>
    <xf numFmtId="0" fontId="235" fillId="0" borderId="0" applyNumberFormat="0" applyFill="0" applyBorder="0" applyProtection="0"/>
    <xf numFmtId="0" fontId="235" fillId="0" borderId="0" applyNumberFormat="0" applyFill="0" applyBorder="0" applyProtection="0"/>
    <xf numFmtId="0" fontId="234" fillId="0" borderId="0" applyNumberFormat="0" applyFill="0" applyBorder="0" applyProtection="0"/>
    <xf numFmtId="0" fontId="234" fillId="0" borderId="0"/>
    <xf numFmtId="49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180" fontId="11" fillId="88" borderId="0"/>
    <xf numFmtId="180" fontId="9" fillId="88" borderId="0">
      <alignment horizontal="left"/>
    </xf>
    <xf numFmtId="180" fontId="9" fillId="88" borderId="0">
      <alignment horizontal="left" indent="1"/>
    </xf>
    <xf numFmtId="180" fontId="9" fillId="88" borderId="0">
      <alignment horizontal="left" vertical="center" indent="2"/>
    </xf>
    <xf numFmtId="49" fontId="48" fillId="0" borderId="0" applyFill="0" applyBorder="0">
      <alignment horizontal="left"/>
    </xf>
    <xf numFmtId="0" fontId="236" fillId="0" borderId="0" applyNumberFormat="0" applyFill="0" applyBorder="0" applyAlignment="0" applyProtection="0"/>
    <xf numFmtId="49" fontId="48" fillId="0" borderId="0" applyFill="0" applyBorder="0" applyProtection="0">
      <alignment horizontal="right"/>
    </xf>
    <xf numFmtId="0" fontId="127" fillId="0" borderId="0" applyNumberFormat="0" applyFill="0" applyBorder="0" applyAlignment="0" applyProtection="0"/>
    <xf numFmtId="0" fontId="237" fillId="0" borderId="0"/>
    <xf numFmtId="0" fontId="237" fillId="0" borderId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7" fillId="0" borderId="0"/>
    <xf numFmtId="0" fontId="238" fillId="0" borderId="0" applyNumberFormat="0" applyFill="0" applyBorder="0" applyAlignment="0" applyProtection="0"/>
    <xf numFmtId="0" fontId="52" fillId="0" borderId="0" applyBorder="0"/>
    <xf numFmtId="0" fontId="220" fillId="0" borderId="0" applyNumberFormat="0" applyFill="0" applyBorder="0" applyAlignment="0" applyProtection="0"/>
    <xf numFmtId="0" fontId="239" fillId="0" borderId="93" applyNumberFormat="0" applyFill="0" applyAlignment="0" applyProtection="0"/>
    <xf numFmtId="0" fontId="240" fillId="0" borderId="58" applyNumberFormat="0" applyFill="0" applyAlignment="0" applyProtection="0"/>
    <xf numFmtId="0" fontId="241" fillId="0" borderId="94" applyNumberFormat="0" applyFill="0" applyAlignment="0" applyProtection="0"/>
    <xf numFmtId="0" fontId="241" fillId="0" borderId="0" applyNumberFormat="0" applyFill="0" applyBorder="0" applyAlignment="0" applyProtection="0"/>
    <xf numFmtId="0" fontId="235" fillId="0" borderId="0"/>
    <xf numFmtId="0" fontId="234" fillId="0" borderId="0"/>
    <xf numFmtId="0" fontId="124" fillId="0" borderId="95" applyNumberFormat="0" applyFill="0" applyAlignment="0" applyProtection="0"/>
    <xf numFmtId="4" fontId="154" fillId="0" borderId="0" applyBorder="0">
      <alignment horizontal="right"/>
      <protection locked="0"/>
    </xf>
    <xf numFmtId="179" fontId="26" fillId="0" borderId="22" applyNumberFormat="0" applyFont="0" applyFill="0" applyAlignment="0" applyProtection="0"/>
    <xf numFmtId="179" fontId="26" fillId="0" borderId="22" applyNumberFormat="0" applyFont="0" applyFill="0" applyAlignment="0" applyProtection="0"/>
    <xf numFmtId="0" fontId="242" fillId="0" borderId="2" applyNumberFormat="0" applyFill="0" applyAlignment="0" applyProtection="0"/>
    <xf numFmtId="0" fontId="243" fillId="0" borderId="57" applyNumberFormat="0" applyFill="0" applyAlignment="0" applyProtection="0"/>
    <xf numFmtId="0" fontId="158" fillId="0" borderId="57" applyNumberFormat="0" applyFill="0" applyAlignment="0" applyProtection="0"/>
    <xf numFmtId="0" fontId="243" fillId="0" borderId="57" applyNumberFormat="0" applyFill="0" applyAlignment="0" applyProtection="0"/>
    <xf numFmtId="0" fontId="244" fillId="0" borderId="3" applyNumberFormat="0" applyFill="0" applyAlignment="0" applyProtection="0"/>
    <xf numFmtId="0" fontId="245" fillId="0" borderId="58" applyNumberFormat="0" applyFill="0" applyAlignment="0" applyProtection="0"/>
    <xf numFmtId="0" fontId="161" fillId="0" borderId="58" applyNumberFormat="0" applyFill="0" applyAlignment="0" applyProtection="0"/>
    <xf numFmtId="0" fontId="245" fillId="0" borderId="58" applyNumberFormat="0" applyFill="0" applyAlignment="0" applyProtection="0"/>
    <xf numFmtId="0" fontId="246" fillId="0" borderId="4" applyNumberFormat="0" applyFill="0" applyAlignment="0" applyProtection="0"/>
    <xf numFmtId="0" fontId="163" fillId="0" borderId="59" applyNumberFormat="0" applyFill="0" applyAlignment="0" applyProtection="0"/>
    <xf numFmtId="0" fontId="164" fillId="0" borderId="59" applyNumberFormat="0" applyFill="0" applyAlignment="0" applyProtection="0"/>
    <xf numFmtId="0" fontId="163" fillId="0" borderId="59" applyNumberFormat="0" applyFill="0" applyAlignment="0" applyProtection="0"/>
    <xf numFmtId="0" fontId="246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8" fillId="0" borderId="0" applyNumberFormat="0" applyFill="0" applyBorder="0" applyAlignment="0" applyProtection="0"/>
    <xf numFmtId="0" fontId="238" fillId="0" borderId="0" applyNumberFormat="0" applyFill="0" applyBorder="0" applyAlignment="0" applyProtection="0"/>
    <xf numFmtId="0" fontId="238" fillId="0" borderId="0" applyNumberFormat="0" applyFill="0" applyBorder="0" applyAlignment="0" applyProtection="0"/>
    <xf numFmtId="0" fontId="247" fillId="0" borderId="0">
      <alignment vertical="center"/>
    </xf>
    <xf numFmtId="0" fontId="248" fillId="1" borderId="96" applyNumberFormat="0" applyProtection="0">
      <alignment horizontal="centerContinuous"/>
    </xf>
    <xf numFmtId="20" fontId="52" fillId="0" borderId="0"/>
    <xf numFmtId="0" fontId="30" fillId="0" borderId="0"/>
    <xf numFmtId="0" fontId="30" fillId="0" borderId="0"/>
    <xf numFmtId="0" fontId="175" fillId="0" borderId="0">
      <alignment horizontal="fill"/>
    </xf>
    <xf numFmtId="37" fontId="9" fillId="94" borderId="0" applyNumberFormat="0" applyBorder="0" applyAlignment="0" applyProtection="0"/>
    <xf numFmtId="37" fontId="9" fillId="0" borderId="0"/>
    <xf numFmtId="37" fontId="9" fillId="0" borderId="0"/>
    <xf numFmtId="3" fontId="17" fillId="0" borderId="61" applyProtection="0"/>
    <xf numFmtId="0" fontId="249" fillId="0" borderId="0"/>
    <xf numFmtId="3" fontId="52" fillId="33" borderId="0"/>
    <xf numFmtId="272" fontId="96" fillId="89" borderId="97">
      <alignment vertical="center"/>
    </xf>
    <xf numFmtId="272" fontId="96" fillId="89" borderId="97">
      <alignment vertical="center"/>
    </xf>
    <xf numFmtId="25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44" fontId="250" fillId="0" borderId="0" applyFont="0" applyFill="0" applyBorder="0" applyAlignment="0" applyProtection="0"/>
    <xf numFmtId="0" fontId="251" fillId="85" borderId="49" applyNumberFormat="0" applyAlignment="0" applyProtection="0"/>
    <xf numFmtId="0" fontId="252" fillId="0" borderId="7" applyNumberFormat="0" applyFill="0" applyAlignment="0" applyProtection="0"/>
    <xf numFmtId="0" fontId="95" fillId="0" borderId="48" applyNumberFormat="0" applyFill="0" applyAlignment="0" applyProtection="0"/>
    <xf numFmtId="0" fontId="253" fillId="0" borderId="48" applyNumberFormat="0" applyFill="0" applyAlignment="0" applyProtection="0"/>
    <xf numFmtId="0" fontId="95" fillId="0" borderId="48" applyNumberFormat="0" applyFill="0" applyAlignment="0" applyProtection="0"/>
    <xf numFmtId="283" fontId="18" fillId="0" borderId="0" applyFont="0" applyFill="0" applyBorder="0" applyAlignment="0" applyProtection="0"/>
    <xf numFmtId="216" fontId="18" fillId="0" borderId="0" applyFont="0" applyFill="0" applyBorder="0" applyAlignment="0" applyProtection="0"/>
    <xf numFmtId="0" fontId="254" fillId="43" borderId="41" applyNumberFormat="0" applyAlignment="0" applyProtection="0"/>
    <xf numFmtId="0" fontId="255" fillId="44" borderId="41" applyNumberFormat="0" applyAlignment="0" applyProtection="0"/>
    <xf numFmtId="0" fontId="256" fillId="44" borderId="37" applyNumberFormat="0" applyAlignment="0" applyProtection="0"/>
    <xf numFmtId="0" fontId="257" fillId="0" borderId="0" applyNumberFormat="0" applyFill="0" applyBorder="0" applyAlignment="0" applyProtection="0"/>
    <xf numFmtId="324" fontId="146" fillId="0" borderId="0">
      <protection locked="0"/>
    </xf>
    <xf numFmtId="325" fontId="146" fillId="0" borderId="0">
      <protection locked="0"/>
    </xf>
    <xf numFmtId="49" fontId="78" fillId="0" borderId="98">
      <alignment horizontal="left" vertical="top" wrapText="1"/>
    </xf>
    <xf numFmtId="326" fontId="48" fillId="0" borderId="0" applyFill="0" applyBorder="0" applyProtection="0"/>
    <xf numFmtId="327" fontId="48" fillId="0" borderId="0" applyFill="0" applyBorder="0" applyAlignment="0" applyProtection="0"/>
    <xf numFmtId="328" fontId="48" fillId="0" borderId="0" applyFill="0" applyBorder="0" applyAlignment="0" applyProtection="0"/>
    <xf numFmtId="329" fontId="48" fillId="0" borderId="0" applyFill="0" applyBorder="0" applyAlignment="0" applyProtection="0"/>
    <xf numFmtId="330" fontId="48" fillId="0" borderId="0" applyFill="0" applyBorder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258" fillId="0" borderId="0" applyNumberFormat="0" applyFill="0" applyBorder="0" applyAlignment="0" applyProtection="0"/>
    <xf numFmtId="0" fontId="259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59" fillId="0" borderId="0" applyNumberFormat="0" applyFill="0" applyBorder="0" applyAlignment="0" applyProtection="0"/>
    <xf numFmtId="0" fontId="260" fillId="0" borderId="0" applyNumberFormat="0" applyFill="0" applyBorder="0" applyAlignment="0" applyProtection="0"/>
    <xf numFmtId="10" fontId="18" fillId="45" borderId="62" applyNumberFormat="0" applyFont="0" applyBorder="0" applyAlignment="0" applyProtection="0">
      <protection locked="0"/>
    </xf>
    <xf numFmtId="179" fontId="115" fillId="0" borderId="0">
      <alignment horizontal="right"/>
    </xf>
    <xf numFmtId="331" fontId="38" fillId="0" borderId="0" applyFont="0" applyFill="0" applyBorder="0" applyAlignment="0" applyProtection="0"/>
    <xf numFmtId="332" fontId="186" fillId="114" borderId="52">
      <alignment horizontal="right" vertical="center"/>
    </xf>
    <xf numFmtId="333" fontId="186" fillId="114" borderId="52">
      <alignment horizontal="right" vertical="center"/>
    </xf>
    <xf numFmtId="1" fontId="18" fillId="0" borderId="18" applyFont="0" applyFill="0" applyBorder="0" applyAlignment="0" applyProtection="0">
      <alignment horizontal="center"/>
    </xf>
    <xf numFmtId="334" fontId="97" fillId="0" borderId="0">
      <alignment horizontal="right" vertical="center"/>
    </xf>
    <xf numFmtId="1" fontId="18" fillId="0" borderId="18" applyFont="0" applyFill="0" applyBorder="0" applyAlignment="0" applyProtection="0">
      <alignment horizontal="center"/>
    </xf>
    <xf numFmtId="335" fontId="261" fillId="0" borderId="0" applyFont="0" applyFill="0" applyBorder="0" applyAlignment="0" applyProtection="0"/>
    <xf numFmtId="271" fontId="112" fillId="0" borderId="0" applyFont="0" applyFill="0" applyBorder="0" applyAlignment="0" applyProtection="0"/>
    <xf numFmtId="181" fontId="112" fillId="0" borderId="0" applyFont="0" applyFill="0" applyBorder="0" applyAlignment="0" applyProtection="0"/>
    <xf numFmtId="0" fontId="262" fillId="0" borderId="0">
      <protection locked="0"/>
    </xf>
    <xf numFmtId="0" fontId="262" fillId="0" borderId="0">
      <protection locked="0"/>
    </xf>
    <xf numFmtId="0" fontId="263" fillId="0" borderId="0">
      <alignment horizontal="right"/>
    </xf>
    <xf numFmtId="0" fontId="2" fillId="10" borderId="8" applyNumberFormat="0" applyAlignment="0" applyProtection="0"/>
    <xf numFmtId="0" fontId="251" fillId="85" borderId="49" applyNumberFormat="0" applyAlignment="0" applyProtection="0"/>
    <xf numFmtId="0" fontId="81" fillId="85" borderId="49" applyNumberFormat="0" applyAlignment="0" applyProtection="0"/>
    <xf numFmtId="0" fontId="251" fillId="85" borderId="49" applyNumberFormat="0" applyAlignment="0" applyProtection="0"/>
    <xf numFmtId="0" fontId="58" fillId="77" borderId="0" applyNumberFormat="0" applyBorder="0" applyAlignment="0" applyProtection="0"/>
    <xf numFmtId="0" fontId="58" fillId="35" borderId="0" applyNumberFormat="0" applyBorder="0" applyAlignment="0" applyProtection="0"/>
    <xf numFmtId="0" fontId="58" fillId="72" borderId="0" applyNumberFormat="0" applyBorder="0" applyAlignment="0" applyProtection="0"/>
    <xf numFmtId="0" fontId="58" fillId="59" borderId="0" applyNumberFormat="0" applyBorder="0" applyAlignment="0" applyProtection="0"/>
    <xf numFmtId="0" fontId="58" fillId="60" borderId="0" applyNumberFormat="0" applyBorder="0" applyAlignment="0" applyProtection="0"/>
    <xf numFmtId="0" fontId="58" fillId="68" borderId="0" applyNumberFormat="0" applyBorder="0" applyAlignment="0" applyProtection="0"/>
    <xf numFmtId="0" fontId="18" fillId="0" borderId="0"/>
    <xf numFmtId="0" fontId="264" fillId="0" borderId="0"/>
    <xf numFmtId="0" fontId="265" fillId="0" borderId="0"/>
  </cellStyleXfs>
  <cellXfs count="267">
    <xf numFmtId="170" fontId="0" fillId="0" borderId="0" xfId="0"/>
    <xf numFmtId="174" fontId="0" fillId="0" borderId="0" xfId="9" applyFont="1"/>
    <xf numFmtId="175" fontId="0" fillId="0" borderId="0" xfId="10" applyFont="1"/>
    <xf numFmtId="170" fontId="7" fillId="0" borderId="0" xfId="0" applyFont="1"/>
    <xf numFmtId="170" fontId="9" fillId="28" borderId="12" xfId="0" applyFont="1" applyFill="1" applyBorder="1" applyAlignment="1">
      <alignment horizontal="left" vertical="center"/>
    </xf>
    <xf numFmtId="177" fontId="0" fillId="0" borderId="0" xfId="0" applyNumberFormat="1"/>
    <xf numFmtId="0" fontId="8" fillId="0" borderId="0" xfId="11" applyFont="1"/>
    <xf numFmtId="17" fontId="8" fillId="0" borderId="0" xfId="11" applyNumberFormat="1" applyFont="1"/>
    <xf numFmtId="17" fontId="8" fillId="29" borderId="0" xfId="11" applyNumberFormat="1" applyFont="1" applyFill="1"/>
    <xf numFmtId="3" fontId="8" fillId="0" borderId="0" xfId="11" applyNumberFormat="1" applyFont="1"/>
    <xf numFmtId="0" fontId="0" fillId="0" borderId="0" xfId="11" applyFont="1"/>
    <xf numFmtId="0" fontId="12" fillId="28" borderId="15" xfId="11" applyNumberFormat="1" applyFont="1" applyFill="1" applyBorder="1" applyAlignment="1">
      <alignment horizontal="left"/>
    </xf>
    <xf numFmtId="0" fontId="9" fillId="28" borderId="12" xfId="11" applyFont="1" applyFill="1" applyBorder="1" applyAlignment="1">
      <alignment horizontal="left" vertical="center"/>
    </xf>
    <xf numFmtId="178" fontId="13" fillId="28" borderId="0" xfId="11" applyNumberFormat="1" applyFont="1" applyFill="1" applyBorder="1" applyAlignment="1">
      <alignment horizontal="right" vertical="center"/>
    </xf>
    <xf numFmtId="178" fontId="13" fillId="28" borderId="13" xfId="11" applyNumberFormat="1" applyFont="1" applyFill="1" applyBorder="1" applyAlignment="1">
      <alignment horizontal="right" vertical="center"/>
    </xf>
    <xf numFmtId="0" fontId="8" fillId="0" borderId="0" xfId="11" applyNumberFormat="1" applyFont="1"/>
    <xf numFmtId="0" fontId="8" fillId="29" borderId="0" xfId="11" applyNumberFormat="1" applyFont="1" applyFill="1"/>
    <xf numFmtId="3" fontId="8" fillId="29" borderId="0" xfId="11" applyNumberFormat="1" applyFont="1" applyFill="1"/>
    <xf numFmtId="3" fontId="8" fillId="30" borderId="0" xfId="11" applyNumberFormat="1" applyFont="1" applyFill="1"/>
    <xf numFmtId="0" fontId="14" fillId="0" borderId="0" xfId="11" applyFont="1"/>
    <xf numFmtId="3" fontId="14" fillId="0" borderId="0" xfId="11" applyNumberFormat="1" applyFont="1"/>
    <xf numFmtId="3" fontId="14" fillId="29" borderId="0" xfId="11" applyNumberFormat="1" applyFont="1" applyFill="1"/>
    <xf numFmtId="0" fontId="15" fillId="0" borderId="0" xfId="11" applyFont="1"/>
    <xf numFmtId="0" fontId="8" fillId="29" borderId="0" xfId="11" applyFont="1" applyFill="1"/>
    <xf numFmtId="176" fontId="8" fillId="0" borderId="0" xfId="11" applyNumberFormat="1" applyFont="1"/>
    <xf numFmtId="176" fontId="8" fillId="29" borderId="0" xfId="11" applyNumberFormat="1" applyFont="1" applyFill="1"/>
    <xf numFmtId="4" fontId="8" fillId="0" borderId="0" xfId="11" applyNumberFormat="1" applyFont="1"/>
    <xf numFmtId="4" fontId="8" fillId="29" borderId="0" xfId="11" applyNumberFormat="1" applyFont="1" applyFill="1"/>
    <xf numFmtId="0" fontId="16" fillId="0" borderId="0" xfId="11" applyFont="1"/>
    <xf numFmtId="179" fontId="8" fillId="0" borderId="0" xfId="11" applyNumberFormat="1" applyFont="1"/>
    <xf numFmtId="179" fontId="8" fillId="29" borderId="0" xfId="11" applyNumberFormat="1" applyFont="1" applyFill="1"/>
    <xf numFmtId="10" fontId="8" fillId="0" borderId="0" xfId="11" applyNumberFormat="1" applyFont="1"/>
    <xf numFmtId="0" fontId="8" fillId="31" borderId="0" xfId="11" applyFont="1" applyFill="1"/>
    <xf numFmtId="176" fontId="8" fillId="31" borderId="0" xfId="11" applyNumberFormat="1" applyFont="1" applyFill="1"/>
    <xf numFmtId="0" fontId="8" fillId="31" borderId="0" xfId="11" applyFont="1" applyFill="1" applyAlignment="1">
      <alignment horizontal="right"/>
    </xf>
    <xf numFmtId="0" fontId="8" fillId="32" borderId="0" xfId="11" applyFont="1" applyFill="1"/>
    <xf numFmtId="17" fontId="8" fillId="0" borderId="0" xfId="11" quotePrefix="1" applyNumberFormat="1" applyFont="1"/>
    <xf numFmtId="17" fontId="8" fillId="29" borderId="0" xfId="11" quotePrefix="1" applyNumberFormat="1" applyFont="1" applyFill="1"/>
    <xf numFmtId="3" fontId="14" fillId="0" borderId="18" xfId="11" applyNumberFormat="1" applyFont="1" applyBorder="1"/>
    <xf numFmtId="2" fontId="8" fillId="0" borderId="0" xfId="11" applyNumberFormat="1" applyFont="1"/>
    <xf numFmtId="170" fontId="9" fillId="28" borderId="13" xfId="0" applyFont="1" applyFill="1" applyBorder="1" applyAlignment="1">
      <alignment horizontal="right" vertical="center"/>
    </xf>
    <xf numFmtId="170" fontId="9" fillId="28" borderId="99" xfId="0" applyFont="1" applyFill="1" applyBorder="1" applyAlignment="1">
      <alignment horizontal="left" vertical="center"/>
    </xf>
    <xf numFmtId="170" fontId="9" fillId="28" borderId="100" xfId="0" applyFont="1" applyFill="1" applyBorder="1" applyAlignment="1">
      <alignment horizontal="right" vertical="center"/>
    </xf>
    <xf numFmtId="3" fontId="8" fillId="116" borderId="0" xfId="11" applyNumberFormat="1" applyFont="1" applyFill="1"/>
    <xf numFmtId="0" fontId="8" fillId="116" borderId="0" xfId="11" applyFont="1" applyFill="1"/>
    <xf numFmtId="337" fontId="8" fillId="0" borderId="0" xfId="11" applyNumberFormat="1" applyFont="1"/>
    <xf numFmtId="1" fontId="8" fillId="0" borderId="0" xfId="11" applyNumberFormat="1" applyFont="1"/>
    <xf numFmtId="0" fontId="0" fillId="2" borderId="0" xfId="11" applyFont="1" applyFill="1"/>
    <xf numFmtId="0" fontId="8" fillId="2" borderId="0" xfId="11" applyFont="1" applyFill="1"/>
    <xf numFmtId="3" fontId="8" fillId="2" borderId="0" xfId="11" applyNumberFormat="1" applyFont="1" applyFill="1"/>
    <xf numFmtId="0" fontId="16" fillId="116" borderId="0" xfId="11" applyFont="1" applyFill="1"/>
    <xf numFmtId="170" fontId="12" fillId="28" borderId="0" xfId="0" applyFont="1" applyFill="1" applyBorder="1" applyAlignment="1">
      <alignment horizontal="left" vertical="center"/>
    </xf>
    <xf numFmtId="176" fontId="12" fillId="28" borderId="0" xfId="0" applyNumberFormat="1" applyFont="1" applyFill="1" applyBorder="1" applyAlignment="1">
      <alignment horizontal="right" vertical="center"/>
    </xf>
    <xf numFmtId="4" fontId="8" fillId="116" borderId="0" xfId="11" applyNumberFormat="1" applyFont="1" applyFill="1"/>
    <xf numFmtId="170" fontId="9" fillId="28" borderId="0" xfId="0" applyFont="1" applyFill="1" applyBorder="1" applyAlignment="1">
      <alignment horizontal="left" vertical="center"/>
    </xf>
    <xf numFmtId="170" fontId="268" fillId="0" borderId="0" xfId="0" applyFont="1"/>
    <xf numFmtId="339" fontId="0" fillId="0" borderId="0" xfId="0" applyNumberFormat="1"/>
    <xf numFmtId="170" fontId="5" fillId="0" borderId="0" xfId="0" applyFont="1"/>
    <xf numFmtId="178" fontId="270" fillId="28" borderId="0" xfId="11" applyNumberFormat="1" applyFont="1" applyFill="1" applyBorder="1" applyAlignment="1">
      <alignment horizontal="right" vertical="center"/>
    </xf>
    <xf numFmtId="170" fontId="271" fillId="0" borderId="0" xfId="0" applyFont="1"/>
    <xf numFmtId="170" fontId="271" fillId="0" borderId="0" xfId="0" applyFont="1" applyBorder="1"/>
    <xf numFmtId="178" fontId="270" fillId="28" borderId="13" xfId="11" applyNumberFormat="1" applyFont="1" applyFill="1" applyBorder="1" applyAlignment="1">
      <alignment horizontal="right" vertical="center"/>
    </xf>
    <xf numFmtId="170" fontId="271" fillId="0" borderId="12" xfId="0" applyFont="1" applyBorder="1"/>
    <xf numFmtId="170" fontId="271" fillId="0" borderId="0" xfId="0" quotePrefix="1" applyFont="1"/>
    <xf numFmtId="17" fontId="8" fillId="2" borderId="0" xfId="11" applyNumberFormat="1" applyFont="1" applyFill="1"/>
    <xf numFmtId="170" fontId="7" fillId="2" borderId="0" xfId="0" applyFont="1" applyFill="1"/>
    <xf numFmtId="170" fontId="0" fillId="2" borderId="0" xfId="0" applyFill="1"/>
    <xf numFmtId="338" fontId="0" fillId="2" borderId="0" xfId="0" quotePrefix="1" applyNumberFormat="1" applyFill="1"/>
    <xf numFmtId="170" fontId="0" fillId="2" borderId="0" xfId="0" quotePrefix="1" applyFill="1" applyAlignment="1">
      <alignment wrapText="1"/>
    </xf>
    <xf numFmtId="177" fontId="0" fillId="2" borderId="0" xfId="0" applyNumberFormat="1" applyFill="1"/>
    <xf numFmtId="170" fontId="0" fillId="2" borderId="0" xfId="0" quotePrefix="1" applyFill="1"/>
    <xf numFmtId="170" fontId="0" fillId="2" borderId="0" xfId="0" applyFill="1" applyAlignment="1">
      <alignment wrapText="1"/>
    </xf>
    <xf numFmtId="170" fontId="267" fillId="2" borderId="0" xfId="0" applyFont="1" applyFill="1" applyAlignment="1">
      <alignment horizontal="left" readingOrder="1"/>
    </xf>
    <xf numFmtId="340" fontId="13" fillId="2" borderId="12" xfId="0" applyNumberFormat="1" applyFont="1" applyFill="1" applyBorder="1" applyAlignment="1">
      <alignment horizontal="left"/>
    </xf>
    <xf numFmtId="340" fontId="13" fillId="2" borderId="0" xfId="0" applyNumberFormat="1" applyFont="1" applyFill="1" applyBorder="1" applyAlignment="1">
      <alignment horizontal="right"/>
    </xf>
    <xf numFmtId="341" fontId="13" fillId="2" borderId="13" xfId="0" applyNumberFormat="1" applyFont="1" applyFill="1" applyBorder="1" applyAlignment="1">
      <alignment horizontal="right"/>
    </xf>
    <xf numFmtId="341" fontId="13" fillId="2" borderId="0" xfId="0" applyNumberFormat="1" applyFont="1" applyFill="1" applyBorder="1" applyAlignment="1">
      <alignment horizontal="right"/>
    </xf>
    <xf numFmtId="269" fontId="9" fillId="28" borderId="0" xfId="0" applyNumberFormat="1" applyFont="1" applyFill="1" applyBorder="1" applyAlignment="1">
      <alignment horizontal="right" vertical="center"/>
    </xf>
    <xf numFmtId="269" fontId="9" fillId="28" borderId="13" xfId="0" applyNumberFormat="1" applyFont="1" applyFill="1" applyBorder="1" applyAlignment="1">
      <alignment horizontal="right" vertical="center"/>
    </xf>
    <xf numFmtId="170" fontId="10" fillId="117" borderId="104" xfId="0" applyFont="1" applyFill="1" applyBorder="1" applyAlignment="1">
      <alignment horizontal="left" vertical="center"/>
    </xf>
    <xf numFmtId="170" fontId="12" fillId="28" borderId="105" xfId="0" applyFont="1" applyFill="1" applyBorder="1" applyAlignment="1">
      <alignment horizontal="left" vertical="center"/>
    </xf>
    <xf numFmtId="269" fontId="12" fillId="28" borderId="45" xfId="0" applyNumberFormat="1" applyFont="1" applyFill="1" applyBorder="1" applyAlignment="1">
      <alignment horizontal="right" vertical="center"/>
    </xf>
    <xf numFmtId="269" fontId="12" fillId="28" borderId="106" xfId="0" applyNumberFormat="1" applyFont="1" applyFill="1" applyBorder="1" applyAlignment="1">
      <alignment horizontal="right" vertical="center"/>
    </xf>
    <xf numFmtId="0" fontId="12" fillId="28" borderId="107" xfId="0" applyNumberFormat="1" applyFont="1" applyFill="1" applyBorder="1" applyAlignment="1">
      <alignment horizontal="left"/>
    </xf>
    <xf numFmtId="0" fontId="12" fillId="28" borderId="108" xfId="0" applyNumberFormat="1" applyFont="1" applyFill="1" applyBorder="1" applyAlignment="1">
      <alignment horizontal="right"/>
    </xf>
    <xf numFmtId="0" fontId="12" fillId="28" borderId="109" xfId="0" applyNumberFormat="1" applyFont="1" applyFill="1" applyBorder="1" applyAlignment="1">
      <alignment horizontal="right"/>
    </xf>
    <xf numFmtId="170" fontId="12" fillId="28" borderId="110" xfId="0" applyFont="1" applyFill="1" applyBorder="1" applyAlignment="1">
      <alignment horizontal="left" vertical="center"/>
    </xf>
    <xf numFmtId="176" fontId="12" fillId="28" borderId="110" xfId="0" applyNumberFormat="1" applyFont="1" applyFill="1" applyBorder="1" applyAlignment="1">
      <alignment horizontal="right" vertical="center"/>
    </xf>
    <xf numFmtId="0" fontId="10" fillId="117" borderId="104" xfId="11" applyFont="1" applyFill="1" applyBorder="1" applyAlignment="1">
      <alignment horizontal="left" vertical="center"/>
    </xf>
    <xf numFmtId="0" fontId="12" fillId="28" borderId="105" xfId="11" applyFont="1" applyFill="1" applyBorder="1" applyAlignment="1">
      <alignment horizontal="left" vertical="center"/>
    </xf>
    <xf numFmtId="178" fontId="12" fillId="28" borderId="45" xfId="11" applyNumberFormat="1" applyFont="1" applyFill="1" applyBorder="1" applyAlignment="1">
      <alignment horizontal="right" vertical="center"/>
    </xf>
    <xf numFmtId="178" fontId="12" fillId="28" borderId="106" xfId="11" applyNumberFormat="1" applyFont="1" applyFill="1" applyBorder="1" applyAlignment="1">
      <alignment horizontal="right" vertical="center"/>
    </xf>
    <xf numFmtId="0" fontId="12" fillId="28" borderId="101" xfId="11" quotePrefix="1" applyNumberFormat="1" applyFont="1" applyFill="1" applyBorder="1" applyAlignment="1">
      <alignment horizontal="left"/>
    </xf>
    <xf numFmtId="0" fontId="12" fillId="28" borderId="102" xfId="11" applyNumberFormat="1" applyFont="1" applyFill="1" applyBorder="1" applyAlignment="1">
      <alignment horizontal="right"/>
    </xf>
    <xf numFmtId="0" fontId="12" fillId="28" borderId="0" xfId="11" applyNumberFormat="1" applyFont="1" applyFill="1" applyBorder="1" applyAlignment="1">
      <alignment horizontal="centerContinuous"/>
    </xf>
    <xf numFmtId="0" fontId="12" fillId="28" borderId="0" xfId="11" applyNumberFormat="1" applyFont="1" applyFill="1" applyBorder="1" applyAlignment="1">
      <alignment horizontal="right"/>
    </xf>
    <xf numFmtId="0" fontId="12" fillId="28" borderId="112" xfId="11" applyNumberFormat="1" applyFont="1" applyFill="1" applyBorder="1" applyAlignment="1">
      <alignment horizontal="centerContinuous"/>
    </xf>
    <xf numFmtId="0" fontId="12" fillId="28" borderId="113" xfId="11" applyNumberFormat="1" applyFont="1" applyFill="1" applyBorder="1" applyAlignment="1">
      <alignment horizontal="right"/>
    </xf>
    <xf numFmtId="178" fontId="13" fillId="28" borderId="112" xfId="11" applyNumberFormat="1" applyFont="1" applyFill="1" applyBorder="1" applyAlignment="1">
      <alignment horizontal="right" vertical="center"/>
    </xf>
    <xf numFmtId="0" fontId="9" fillId="28" borderId="101" xfId="11" applyFont="1" applyFill="1" applyBorder="1" applyAlignment="1">
      <alignment horizontal="left" vertical="center"/>
    </xf>
    <xf numFmtId="178" fontId="13" fillId="28" borderId="102" xfId="11" applyNumberFormat="1" applyFont="1" applyFill="1" applyBorder="1" applyAlignment="1">
      <alignment horizontal="right" vertical="center"/>
    </xf>
    <xf numFmtId="178" fontId="13" fillId="28" borderId="113" xfId="11" applyNumberFormat="1" applyFont="1" applyFill="1" applyBorder="1" applyAlignment="1">
      <alignment horizontal="right" vertical="center"/>
    </xf>
    <xf numFmtId="178" fontId="12" fillId="28" borderId="114" xfId="11" applyNumberFormat="1" applyFont="1" applyFill="1" applyBorder="1" applyAlignment="1">
      <alignment horizontal="right" vertical="center"/>
    </xf>
    <xf numFmtId="0" fontId="0" fillId="0" borderId="110" xfId="11" applyFont="1" applyBorder="1"/>
    <xf numFmtId="0" fontId="12" fillId="28" borderId="115" xfId="11" applyNumberFormat="1" applyFont="1" applyFill="1" applyBorder="1" applyAlignment="1">
      <alignment horizontal="centerContinuous"/>
    </xf>
    <xf numFmtId="0" fontId="12" fillId="28" borderId="116" xfId="11" applyNumberFormat="1" applyFont="1" applyFill="1" applyBorder="1" applyAlignment="1">
      <alignment horizontal="centerContinuous"/>
    </xf>
    <xf numFmtId="0" fontId="12" fillId="28" borderId="111" xfId="11" applyNumberFormat="1" applyFont="1" applyFill="1" applyBorder="1" applyAlignment="1">
      <alignment horizontal="centerContinuous"/>
    </xf>
    <xf numFmtId="0" fontId="12" fillId="28" borderId="117" xfId="11" applyNumberFormat="1" applyFont="1" applyFill="1" applyBorder="1" applyAlignment="1">
      <alignment horizontal="right"/>
    </xf>
    <xf numFmtId="178" fontId="13" fillId="28" borderId="118" xfId="11" applyNumberFormat="1" applyFont="1" applyFill="1" applyBorder="1" applyAlignment="1">
      <alignment horizontal="right" vertical="center"/>
    </xf>
    <xf numFmtId="178" fontId="13" fillId="28" borderId="117" xfId="11" applyNumberFormat="1" applyFont="1" applyFill="1" applyBorder="1" applyAlignment="1">
      <alignment horizontal="right" vertical="center"/>
    </xf>
    <xf numFmtId="178" fontId="12" fillId="28" borderId="119" xfId="11" applyNumberFormat="1" applyFont="1" applyFill="1" applyBorder="1" applyAlignment="1">
      <alignment horizontal="right" vertical="center"/>
    </xf>
    <xf numFmtId="178" fontId="12" fillId="28" borderId="120" xfId="11" applyNumberFormat="1" applyFont="1" applyFill="1" applyBorder="1" applyAlignment="1">
      <alignment horizontal="right" vertical="center"/>
    </xf>
    <xf numFmtId="178" fontId="12" fillId="28" borderId="121" xfId="11" applyNumberFormat="1" applyFont="1" applyFill="1" applyBorder="1" applyAlignment="1">
      <alignment horizontal="right" vertical="center"/>
    </xf>
    <xf numFmtId="0" fontId="12" fillId="28" borderId="108" xfId="0" applyNumberFormat="1" applyFont="1" applyFill="1" applyBorder="1" applyAlignment="1">
      <alignment horizontal="right" wrapText="1"/>
    </xf>
    <xf numFmtId="0" fontId="12" fillId="28" borderId="109" xfId="0" applyNumberFormat="1" applyFont="1" applyFill="1" applyBorder="1" applyAlignment="1">
      <alignment horizontal="right" wrapText="1"/>
    </xf>
    <xf numFmtId="170" fontId="12" fillId="28" borderId="12" xfId="0" applyFont="1" applyFill="1" applyBorder="1" applyAlignment="1">
      <alignment horizontal="left" vertical="center"/>
    </xf>
    <xf numFmtId="176" fontId="13" fillId="28" borderId="0" xfId="0" applyNumberFormat="1" applyFont="1" applyFill="1" applyBorder="1" applyAlignment="1">
      <alignment horizontal="right" vertical="center"/>
    </xf>
    <xf numFmtId="176" fontId="13" fillId="28" borderId="13" xfId="0" applyNumberFormat="1" applyFont="1" applyFill="1" applyBorder="1" applyAlignment="1">
      <alignment horizontal="right" vertical="center"/>
    </xf>
    <xf numFmtId="170" fontId="12" fillId="28" borderId="99" xfId="0" applyFont="1" applyFill="1" applyBorder="1" applyAlignment="1">
      <alignment horizontal="left" vertical="center"/>
    </xf>
    <xf numFmtId="176" fontId="13" fillId="28" borderId="14" xfId="0" applyNumberFormat="1" applyFont="1" applyFill="1" applyBorder="1" applyAlignment="1">
      <alignment horizontal="right" vertical="center"/>
    </xf>
    <xf numFmtId="269" fontId="13" fillId="28" borderId="0" xfId="0" applyNumberFormat="1" applyFont="1" applyFill="1" applyBorder="1" applyAlignment="1">
      <alignment horizontal="right" vertical="center"/>
    </xf>
    <xf numFmtId="269" fontId="13" fillId="28" borderId="13" xfId="0" applyNumberFormat="1" applyFont="1" applyFill="1" applyBorder="1" applyAlignment="1">
      <alignment horizontal="right" vertical="center"/>
    </xf>
    <xf numFmtId="269" fontId="13" fillId="28" borderId="14" xfId="0" applyNumberFormat="1" applyFont="1" applyFill="1" applyBorder="1" applyAlignment="1">
      <alignment horizontal="right" vertical="center"/>
    </xf>
    <xf numFmtId="269" fontId="13" fillId="28" borderId="100" xfId="0" applyNumberFormat="1" applyFont="1" applyFill="1" applyBorder="1" applyAlignment="1">
      <alignment horizontal="right" vertical="center"/>
    </xf>
    <xf numFmtId="269" fontId="12" fillId="28" borderId="108" xfId="0" applyNumberFormat="1" applyFont="1" applyFill="1" applyBorder="1" applyAlignment="1">
      <alignment horizontal="right" wrapText="1"/>
    </xf>
    <xf numFmtId="269" fontId="12" fillId="28" borderId="109" xfId="0" applyNumberFormat="1" applyFont="1" applyFill="1" applyBorder="1" applyAlignment="1">
      <alignment horizontal="right" wrapText="1"/>
    </xf>
    <xf numFmtId="269" fontId="12" fillId="28" borderId="122" xfId="0" applyNumberFormat="1" applyFont="1" applyFill="1" applyBorder="1" applyAlignment="1">
      <alignment horizontal="right" wrapText="1"/>
    </xf>
    <xf numFmtId="269" fontId="9" fillId="28" borderId="112" xfId="0" applyNumberFormat="1" applyFont="1" applyFill="1" applyBorder="1" applyAlignment="1">
      <alignment horizontal="right" vertical="center"/>
    </xf>
    <xf numFmtId="269" fontId="12" fillId="28" borderId="114" xfId="0" applyNumberFormat="1" applyFont="1" applyFill="1" applyBorder="1" applyAlignment="1">
      <alignment horizontal="right" vertical="center"/>
    </xf>
    <xf numFmtId="269" fontId="9" fillId="28" borderId="14" xfId="0" applyNumberFormat="1" applyFont="1" applyFill="1" applyBorder="1" applyAlignment="1">
      <alignment horizontal="left" vertical="center"/>
    </xf>
    <xf numFmtId="269" fontId="9" fillId="28" borderId="14" xfId="0" applyNumberFormat="1" applyFont="1" applyFill="1" applyBorder="1" applyAlignment="1">
      <alignment horizontal="right" vertical="center"/>
    </xf>
    <xf numFmtId="269" fontId="9" fillId="28" borderId="100" xfId="0" applyNumberFormat="1" applyFont="1" applyFill="1" applyBorder="1" applyAlignment="1">
      <alignment horizontal="right" vertical="center"/>
    </xf>
    <xf numFmtId="0" fontId="12" fillId="28" borderId="15" xfId="0" applyNumberFormat="1" applyFont="1" applyFill="1" applyBorder="1" applyAlignment="1">
      <alignment horizontal="left"/>
    </xf>
    <xf numFmtId="0" fontId="12" fillId="28" borderId="16" xfId="0" applyNumberFormat="1" applyFont="1" applyFill="1" applyBorder="1" applyAlignment="1">
      <alignment horizontal="left" wrapText="1"/>
    </xf>
    <xf numFmtId="336" fontId="12" fillId="28" borderId="16" xfId="0" applyNumberFormat="1" applyFont="1" applyFill="1" applyBorder="1" applyAlignment="1">
      <alignment horizontal="right" wrapText="1"/>
    </xf>
    <xf numFmtId="336" fontId="12" fillId="28" borderId="17" xfId="0" applyNumberFormat="1" applyFont="1" applyFill="1" applyBorder="1" applyAlignment="1">
      <alignment horizontal="right" wrapText="1"/>
    </xf>
    <xf numFmtId="170" fontId="9" fillId="28" borderId="105" xfId="0" applyFont="1" applyFill="1" applyBorder="1" applyAlignment="1">
      <alignment horizontal="left" vertical="center"/>
    </xf>
    <xf numFmtId="269" fontId="9" fillId="28" borderId="45" xfId="0" applyNumberFormat="1" applyFont="1" applyFill="1" applyBorder="1" applyAlignment="1">
      <alignment horizontal="left" vertical="center"/>
    </xf>
    <xf numFmtId="269" fontId="9" fillId="28" borderId="45" xfId="0" applyNumberFormat="1" applyFont="1" applyFill="1" applyBorder="1" applyAlignment="1">
      <alignment horizontal="right" vertical="center"/>
    </xf>
    <xf numFmtId="269" fontId="9" fillId="28" borderId="106" xfId="0" applyNumberFormat="1" applyFont="1" applyFill="1" applyBorder="1" applyAlignment="1">
      <alignment horizontal="right" vertical="center"/>
    </xf>
    <xf numFmtId="340" fontId="12" fillId="2" borderId="105" xfId="0" applyNumberFormat="1" applyFont="1" applyFill="1" applyBorder="1" applyAlignment="1">
      <alignment horizontal="left"/>
    </xf>
    <xf numFmtId="341" fontId="12" fillId="2" borderId="45" xfId="0" applyNumberFormat="1" applyFont="1" applyFill="1" applyBorder="1" applyAlignment="1">
      <alignment horizontal="right"/>
    </xf>
    <xf numFmtId="341" fontId="12" fillId="2" borderId="106" xfId="0" applyNumberFormat="1" applyFont="1" applyFill="1" applyBorder="1" applyAlignment="1">
      <alignment horizontal="right"/>
    </xf>
    <xf numFmtId="0" fontId="12" fillId="2" borderId="107" xfId="0" applyNumberFormat="1" applyFont="1" applyFill="1" applyBorder="1" applyAlignment="1">
      <alignment horizontal="left"/>
    </xf>
    <xf numFmtId="0" fontId="12" fillId="2" borderId="108" xfId="0" applyNumberFormat="1" applyFont="1" applyFill="1" applyBorder="1" applyAlignment="1">
      <alignment horizontal="right"/>
    </xf>
    <xf numFmtId="0" fontId="12" fillId="2" borderId="109" xfId="0" applyNumberFormat="1" applyFont="1" applyFill="1" applyBorder="1" applyAlignment="1">
      <alignment horizontal="right"/>
    </xf>
    <xf numFmtId="176" fontId="13" fillId="115" borderId="14" xfId="0" applyNumberFormat="1" applyFont="1" applyFill="1" applyBorder="1" applyAlignment="1">
      <alignment horizontal="right" vertical="center"/>
    </xf>
    <xf numFmtId="176" fontId="13" fillId="115" borderId="100" xfId="0" applyNumberFormat="1" applyFont="1" applyFill="1" applyBorder="1" applyAlignment="1">
      <alignment horizontal="right" vertical="center"/>
    </xf>
    <xf numFmtId="0" fontId="12" fillId="28" borderId="15" xfId="0" quotePrefix="1" applyNumberFormat="1" applyFont="1" applyFill="1" applyBorder="1" applyAlignment="1">
      <alignment horizontal="left" wrapText="1"/>
    </xf>
    <xf numFmtId="0" fontId="12" fillId="28" borderId="17" xfId="0" applyNumberFormat="1" applyFont="1" applyFill="1" applyBorder="1" applyAlignment="1">
      <alignment horizontal="right" wrapText="1"/>
    </xf>
    <xf numFmtId="0" fontId="9" fillId="28" borderId="123" xfId="0" applyNumberFormat="1" applyFont="1" applyFill="1" applyBorder="1" applyAlignment="1">
      <alignment horizontal="left" vertical="center" wrapText="1"/>
    </xf>
    <xf numFmtId="177" fontId="9" fillId="28" borderId="11" xfId="0" applyNumberFormat="1" applyFont="1" applyFill="1" applyBorder="1" applyAlignment="1">
      <alignment horizontal="right" vertical="center"/>
    </xf>
    <xf numFmtId="0" fontId="12" fillId="28" borderId="124" xfId="0" applyNumberFormat="1" applyFont="1" applyFill="1" applyBorder="1" applyAlignment="1">
      <alignment horizontal="left"/>
    </xf>
    <xf numFmtId="170" fontId="9" fillId="28" borderId="118" xfId="0" applyFont="1" applyFill="1" applyBorder="1" applyAlignment="1">
      <alignment horizontal="left" vertical="center"/>
    </xf>
    <xf numFmtId="170" fontId="12" fillId="28" borderId="127" xfId="0" applyFont="1" applyFill="1" applyBorder="1" applyAlignment="1">
      <alignment horizontal="left" vertical="center"/>
    </xf>
    <xf numFmtId="0" fontId="12" fillId="28" borderId="130" xfId="0" applyNumberFormat="1" applyFont="1" applyFill="1" applyBorder="1" applyAlignment="1">
      <alignment horizontal="left"/>
    </xf>
    <xf numFmtId="0" fontId="12" fillId="28" borderId="131" xfId="11" applyNumberFormat="1" applyFont="1" applyFill="1" applyBorder="1" applyAlignment="1">
      <alignment horizontal="right"/>
    </xf>
    <xf numFmtId="269" fontId="9" fillId="28" borderId="112" xfId="5" applyNumberFormat="1" applyFont="1" applyFill="1" applyBorder="1" applyAlignment="1">
      <alignment horizontal="right" vertical="center"/>
    </xf>
    <xf numFmtId="269" fontId="12" fillId="28" borderId="128" xfId="0" applyNumberFormat="1" applyFont="1" applyFill="1" applyBorder="1" applyAlignment="1">
      <alignment horizontal="right" vertical="center"/>
    </xf>
    <xf numFmtId="269" fontId="12" fillId="28" borderId="129" xfId="0" applyNumberFormat="1" applyFont="1" applyFill="1" applyBorder="1" applyAlignment="1">
      <alignment horizontal="right" vertical="center"/>
    </xf>
    <xf numFmtId="170" fontId="268" fillId="28" borderId="0" xfId="0" applyFont="1" applyFill="1" applyBorder="1"/>
    <xf numFmtId="170" fontId="268" fillId="28" borderId="112" xfId="0" applyFont="1" applyFill="1" applyBorder="1"/>
    <xf numFmtId="177" fontId="9" fillId="28" borderId="118" xfId="0" applyNumberFormat="1" applyFont="1" applyFill="1" applyBorder="1" applyAlignment="1">
      <alignment horizontal="left" vertical="center"/>
    </xf>
    <xf numFmtId="177" fontId="268" fillId="28" borderId="0" xfId="0" applyNumberFormat="1" applyFont="1" applyFill="1" applyBorder="1"/>
    <xf numFmtId="177" fontId="268" fillId="28" borderId="112" xfId="0" applyNumberFormat="1" applyFont="1" applyFill="1" applyBorder="1"/>
    <xf numFmtId="339" fontId="9" fillId="28" borderId="118" xfId="0" applyNumberFormat="1" applyFont="1" applyFill="1" applyBorder="1" applyAlignment="1">
      <alignment horizontal="left" vertical="center"/>
    </xf>
    <xf numFmtId="339" fontId="268" fillId="28" borderId="0" xfId="0" applyNumberFormat="1" applyFont="1" applyFill="1" applyBorder="1"/>
    <xf numFmtId="339" fontId="268" fillId="28" borderId="112" xfId="0" applyNumberFormat="1" applyFont="1" applyFill="1" applyBorder="1"/>
    <xf numFmtId="339" fontId="9" fillId="28" borderId="125" xfId="0" applyNumberFormat="1" applyFont="1" applyFill="1" applyBorder="1" applyAlignment="1">
      <alignment horizontal="left" vertical="center"/>
    </xf>
    <xf numFmtId="339" fontId="268" fillId="28" borderId="14" xfId="0" applyNumberFormat="1" applyFont="1" applyFill="1" applyBorder="1"/>
    <xf numFmtId="339" fontId="268" fillId="28" borderId="126" xfId="0" applyNumberFormat="1" applyFont="1" applyFill="1" applyBorder="1"/>
    <xf numFmtId="0" fontId="272" fillId="118" borderId="131" xfId="11" applyNumberFormat="1" applyFont="1" applyFill="1" applyBorder="1" applyAlignment="1">
      <alignment horizontal="right"/>
    </xf>
    <xf numFmtId="0" fontId="272" fillId="118" borderId="132" xfId="11" applyNumberFormat="1" applyFont="1" applyFill="1" applyBorder="1" applyAlignment="1">
      <alignment horizontal="right"/>
    </xf>
    <xf numFmtId="0" fontId="272" fillId="118" borderId="134" xfId="11" applyNumberFormat="1" applyFont="1" applyFill="1" applyBorder="1" applyAlignment="1">
      <alignment horizontal="right"/>
    </xf>
    <xf numFmtId="269" fontId="9" fillId="28" borderId="135" xfId="0" applyNumberFormat="1" applyFont="1" applyFill="1" applyBorder="1" applyAlignment="1">
      <alignment horizontal="right" vertical="center"/>
    </xf>
    <xf numFmtId="269" fontId="12" fillId="28" borderId="136" xfId="0" applyNumberFormat="1" applyFont="1" applyFill="1" applyBorder="1" applyAlignment="1">
      <alignment horizontal="right" vertical="center"/>
    </xf>
    <xf numFmtId="170" fontId="268" fillId="28" borderId="135" xfId="0" applyFont="1" applyFill="1" applyBorder="1"/>
    <xf numFmtId="177" fontId="268" fillId="28" borderId="135" xfId="0" applyNumberFormat="1" applyFont="1" applyFill="1" applyBorder="1"/>
    <xf numFmtId="339" fontId="268" fillId="28" borderId="135" xfId="0" applyNumberFormat="1" applyFont="1" applyFill="1" applyBorder="1"/>
    <xf numFmtId="339" fontId="268" fillId="28" borderId="137" xfId="0" applyNumberFormat="1" applyFont="1" applyFill="1" applyBorder="1"/>
    <xf numFmtId="0" fontId="12" fillId="28" borderId="12" xfId="11" applyNumberFormat="1" applyFont="1" applyFill="1" applyBorder="1" applyAlignment="1">
      <alignment horizontal="left"/>
    </xf>
    <xf numFmtId="0" fontId="272" fillId="118" borderId="135" xfId="11" applyNumberFormat="1" applyFont="1" applyFill="1" applyBorder="1" applyAlignment="1">
      <alignment horizontal="right"/>
    </xf>
    <xf numFmtId="0" fontId="272" fillId="118" borderId="0" xfId="11" applyNumberFormat="1" applyFont="1" applyFill="1" applyBorder="1" applyAlignment="1">
      <alignment horizontal="right"/>
    </xf>
    <xf numFmtId="0" fontId="270" fillId="28" borderId="123" xfId="11" applyFont="1" applyFill="1" applyBorder="1" applyAlignment="1">
      <alignment horizontal="left" vertical="center"/>
    </xf>
    <xf numFmtId="178" fontId="270" fillId="28" borderId="44" xfId="11" applyNumberFormat="1" applyFont="1" applyFill="1" applyBorder="1" applyAlignment="1">
      <alignment horizontal="right" vertical="center"/>
    </xf>
    <xf numFmtId="178" fontId="270" fillId="28" borderId="138" xfId="11" applyNumberFormat="1" applyFont="1" applyFill="1" applyBorder="1" applyAlignment="1">
      <alignment horizontal="right" vertical="center"/>
    </xf>
    <xf numFmtId="178" fontId="270" fillId="28" borderId="11" xfId="11" applyNumberFormat="1" applyFont="1" applyFill="1" applyBorder="1" applyAlignment="1">
      <alignment horizontal="right" vertical="center"/>
    </xf>
    <xf numFmtId="178" fontId="13" fillId="28" borderId="135" xfId="11" applyNumberFormat="1" applyFont="1" applyFill="1" applyBorder="1" applyAlignment="1">
      <alignment horizontal="right" vertical="center"/>
    </xf>
    <xf numFmtId="178" fontId="12" fillId="28" borderId="143" xfId="11" applyNumberFormat="1" applyFont="1" applyFill="1" applyBorder="1" applyAlignment="1">
      <alignment horizontal="right" vertical="center"/>
    </xf>
    <xf numFmtId="0" fontId="269" fillId="28" borderId="139" xfId="11" applyFont="1" applyFill="1" applyBorder="1" applyAlignment="1">
      <alignment horizontal="left" vertical="center"/>
    </xf>
    <xf numFmtId="178" fontId="269" fillId="28" borderId="140" xfId="11" applyNumberFormat="1" applyFont="1" applyFill="1" applyBorder="1" applyAlignment="1">
      <alignment horizontal="right" vertical="center"/>
    </xf>
    <xf numFmtId="178" fontId="269" fillId="28" borderId="141" xfId="11" applyNumberFormat="1" applyFont="1" applyFill="1" applyBorder="1" applyAlignment="1">
      <alignment horizontal="right" vertical="center"/>
    </xf>
    <xf numFmtId="178" fontId="269" fillId="28" borderId="142" xfId="11" applyNumberFormat="1" applyFont="1" applyFill="1" applyBorder="1" applyAlignment="1">
      <alignment horizontal="right" vertical="center"/>
    </xf>
    <xf numFmtId="178" fontId="270" fillId="28" borderId="135" xfId="11" applyNumberFormat="1" applyFont="1" applyFill="1" applyBorder="1" applyAlignment="1">
      <alignment horizontal="right" vertical="center"/>
    </xf>
    <xf numFmtId="178" fontId="270" fillId="28" borderId="147" xfId="11" applyNumberFormat="1" applyFont="1" applyFill="1" applyBorder="1" applyAlignment="1">
      <alignment horizontal="right" vertical="center"/>
    </xf>
    <xf numFmtId="178" fontId="13" fillId="28" borderId="146" xfId="11" applyNumberFormat="1" applyFont="1" applyFill="1" applyBorder="1" applyAlignment="1">
      <alignment horizontal="right" vertical="center"/>
    </xf>
    <xf numFmtId="178" fontId="12" fillId="28" borderId="148" xfId="11" applyNumberFormat="1" applyFont="1" applyFill="1" applyBorder="1" applyAlignment="1">
      <alignment horizontal="right" vertical="center"/>
    </xf>
    <xf numFmtId="178" fontId="269" fillId="28" borderId="149" xfId="11" applyNumberFormat="1" applyFont="1" applyFill="1" applyBorder="1" applyAlignment="1">
      <alignment horizontal="right" vertical="center"/>
    </xf>
    <xf numFmtId="178" fontId="270" fillId="28" borderId="146" xfId="11" applyNumberFormat="1" applyFont="1" applyFill="1" applyBorder="1" applyAlignment="1">
      <alignment horizontal="right" vertical="center"/>
    </xf>
    <xf numFmtId="0" fontId="272" fillId="118" borderId="151" xfId="11" applyNumberFormat="1" applyFont="1" applyFill="1" applyBorder="1" applyAlignment="1">
      <alignment horizontal="right"/>
    </xf>
    <xf numFmtId="0" fontId="272" fillId="118" borderId="152" xfId="11" applyNumberFormat="1" applyFont="1" applyFill="1" applyBorder="1" applyAlignment="1">
      <alignment horizontal="right"/>
    </xf>
    <xf numFmtId="0" fontId="272" fillId="118" borderId="102" xfId="11" applyNumberFormat="1" applyFont="1" applyFill="1" applyBorder="1" applyAlignment="1">
      <alignment horizontal="right"/>
    </xf>
    <xf numFmtId="0" fontId="272" fillId="118" borderId="103" xfId="11" applyNumberFormat="1" applyFont="1" applyFill="1" applyBorder="1" applyAlignment="1">
      <alignment horizontal="right"/>
    </xf>
    <xf numFmtId="0" fontId="12" fillId="28" borderId="130" xfId="11" applyNumberFormat="1" applyFont="1" applyFill="1" applyBorder="1" applyAlignment="1">
      <alignment horizontal="right"/>
    </xf>
    <xf numFmtId="0" fontId="12" fillId="28" borderId="153" xfId="11" applyNumberFormat="1" applyFont="1" applyFill="1" applyBorder="1" applyAlignment="1">
      <alignment horizontal="right"/>
    </xf>
    <xf numFmtId="269" fontId="9" fillId="28" borderId="118" xfId="0" applyNumberFormat="1" applyFont="1" applyFill="1" applyBorder="1" applyAlignment="1">
      <alignment horizontal="right" vertical="center"/>
    </xf>
    <xf numFmtId="269" fontId="9" fillId="28" borderId="146" xfId="0" applyNumberFormat="1" applyFont="1" applyFill="1" applyBorder="1" applyAlignment="1">
      <alignment horizontal="right" vertical="center"/>
    </xf>
    <xf numFmtId="269" fontId="12" fillId="28" borderId="127" xfId="0" applyNumberFormat="1" applyFont="1" applyFill="1" applyBorder="1" applyAlignment="1">
      <alignment horizontal="right" vertical="center"/>
    </xf>
    <xf numFmtId="269" fontId="12" fillId="28" borderId="154" xfId="0" applyNumberFormat="1" applyFont="1" applyFill="1" applyBorder="1" applyAlignment="1">
      <alignment horizontal="right" vertical="center"/>
    </xf>
    <xf numFmtId="170" fontId="268" fillId="28" borderId="118" xfId="0" applyFont="1" applyFill="1" applyBorder="1"/>
    <xf numFmtId="170" fontId="268" fillId="28" borderId="146" xfId="0" applyFont="1" applyFill="1" applyBorder="1"/>
    <xf numFmtId="177" fontId="268" fillId="28" borderId="118" xfId="0" applyNumberFormat="1" applyFont="1" applyFill="1" applyBorder="1"/>
    <xf numFmtId="177" fontId="268" fillId="28" borderId="146" xfId="0" applyNumberFormat="1" applyFont="1" applyFill="1" applyBorder="1"/>
    <xf numFmtId="339" fontId="268" fillId="28" borderId="118" xfId="0" applyNumberFormat="1" applyFont="1" applyFill="1" applyBorder="1"/>
    <xf numFmtId="339" fontId="268" fillId="28" borderId="146" xfId="0" applyNumberFormat="1" applyFont="1" applyFill="1" applyBorder="1"/>
    <xf numFmtId="339" fontId="268" fillId="28" borderId="125" xfId="0" applyNumberFormat="1" applyFont="1" applyFill="1" applyBorder="1"/>
    <xf numFmtId="339" fontId="268" fillId="28" borderId="155" xfId="0" applyNumberFormat="1" applyFont="1" applyFill="1" applyBorder="1"/>
    <xf numFmtId="0" fontId="12" fillId="28" borderId="118" xfId="11" applyNumberFormat="1" applyFont="1" applyFill="1" applyBorder="1" applyAlignment="1">
      <alignment horizontal="right"/>
    </xf>
    <xf numFmtId="0" fontId="12" fillId="28" borderId="146" xfId="11" applyNumberFormat="1" applyFont="1" applyFill="1" applyBorder="1" applyAlignment="1">
      <alignment horizontal="right"/>
    </xf>
    <xf numFmtId="178" fontId="270" fillId="28" borderId="156" xfId="11" applyNumberFormat="1" applyFont="1" applyFill="1" applyBorder="1" applyAlignment="1">
      <alignment horizontal="right" vertical="center"/>
    </xf>
    <xf numFmtId="178" fontId="12" fillId="28" borderId="157" xfId="11" applyNumberFormat="1" applyFont="1" applyFill="1" applyBorder="1" applyAlignment="1">
      <alignment horizontal="right" vertical="center"/>
    </xf>
    <xf numFmtId="178" fontId="269" fillId="28" borderId="158" xfId="11" applyNumberFormat="1" applyFont="1" applyFill="1" applyBorder="1" applyAlignment="1">
      <alignment horizontal="right" vertical="center"/>
    </xf>
    <xf numFmtId="178" fontId="270" fillId="28" borderId="118" xfId="11" applyNumberFormat="1" applyFont="1" applyFill="1" applyBorder="1" applyAlignment="1">
      <alignment horizontal="right" vertical="center"/>
    </xf>
    <xf numFmtId="178" fontId="270" fillId="28" borderId="125" xfId="11" applyNumberFormat="1" applyFont="1" applyFill="1" applyBorder="1" applyAlignment="1">
      <alignment horizontal="right" vertical="center"/>
    </xf>
    <xf numFmtId="178" fontId="270" fillId="28" borderId="14" xfId="11" applyNumberFormat="1" applyFont="1" applyFill="1" applyBorder="1" applyAlignment="1">
      <alignment horizontal="right" vertical="center"/>
    </xf>
    <xf numFmtId="178" fontId="270" fillId="28" borderId="155" xfId="11" applyNumberFormat="1" applyFont="1" applyFill="1" applyBorder="1" applyAlignment="1">
      <alignment horizontal="right" vertical="center"/>
    </xf>
    <xf numFmtId="170" fontId="271" fillId="0" borderId="99" xfId="0" applyFont="1" applyBorder="1"/>
    <xf numFmtId="170" fontId="271" fillId="0" borderId="14" xfId="0" applyFont="1" applyBorder="1"/>
    <xf numFmtId="178" fontId="270" fillId="28" borderId="137" xfId="11" applyNumberFormat="1" applyFont="1" applyFill="1" applyBorder="1" applyAlignment="1">
      <alignment horizontal="right" vertical="center"/>
    </xf>
    <xf numFmtId="178" fontId="270" fillId="28" borderId="100" xfId="11" applyNumberFormat="1" applyFont="1" applyFill="1" applyBorder="1" applyAlignment="1">
      <alignment horizontal="right" vertical="center"/>
    </xf>
    <xf numFmtId="176" fontId="266" fillId="115" borderId="0" xfId="0" applyNumberFormat="1" applyFont="1" applyFill="1" applyBorder="1" applyAlignment="1">
      <alignment horizontal="right" vertical="center"/>
    </xf>
    <xf numFmtId="0" fontId="12" fillId="28" borderId="107" xfId="0" quotePrefix="1" applyNumberFormat="1" applyFont="1" applyFill="1" applyBorder="1" applyAlignment="1">
      <alignment horizontal="left"/>
    </xf>
    <xf numFmtId="181" fontId="9" fillId="28" borderId="0" xfId="0" applyNumberFormat="1" applyFont="1" applyFill="1" applyBorder="1" applyAlignment="1">
      <alignment horizontal="right" vertical="center"/>
    </xf>
    <xf numFmtId="181" fontId="9" fillId="28" borderId="13" xfId="5" applyNumberFormat="1" applyFont="1" applyFill="1" applyBorder="1" applyAlignment="1">
      <alignment horizontal="right" vertical="center"/>
    </xf>
    <xf numFmtId="181" fontId="9" fillId="28" borderId="13" xfId="0" applyNumberFormat="1" applyFont="1" applyFill="1" applyBorder="1" applyAlignment="1">
      <alignment horizontal="right" vertical="center"/>
    </xf>
    <xf numFmtId="181" fontId="12" fillId="28" borderId="45" xfId="0" applyNumberFormat="1" applyFont="1" applyFill="1" applyBorder="1" applyAlignment="1">
      <alignment horizontal="right" vertical="center"/>
    </xf>
    <xf numFmtId="181" fontId="12" fillId="28" borderId="106" xfId="0" applyNumberFormat="1" applyFont="1" applyFill="1" applyBorder="1" applyAlignment="1">
      <alignment horizontal="right" vertical="center"/>
    </xf>
    <xf numFmtId="170" fontId="273" fillId="28" borderId="12" xfId="0" applyFont="1" applyFill="1" applyBorder="1" applyAlignment="1">
      <alignment horizontal="left" vertical="center"/>
    </xf>
    <xf numFmtId="3" fontId="273" fillId="28" borderId="13" xfId="0" applyNumberFormat="1" applyFont="1" applyFill="1" applyBorder="1" applyAlignment="1">
      <alignment horizontal="right" vertical="center"/>
    </xf>
    <xf numFmtId="0" fontId="274" fillId="117" borderId="156" xfId="0" applyNumberFormat="1" applyFont="1" applyFill="1" applyBorder="1" applyAlignment="1">
      <alignment horizontal="left" vertical="center"/>
    </xf>
    <xf numFmtId="0" fontId="274" fillId="117" borderId="44" xfId="0" applyNumberFormat="1" applyFont="1" applyFill="1" applyBorder="1" applyAlignment="1">
      <alignment horizontal="left" vertical="center"/>
    </xf>
    <xf numFmtId="0" fontId="274" fillId="117" borderId="159" xfId="0" applyNumberFormat="1" applyFont="1" applyFill="1" applyBorder="1" applyAlignment="1">
      <alignment horizontal="left" vertical="center"/>
    </xf>
    <xf numFmtId="0" fontId="275" fillId="28" borderId="161" xfId="0" applyNumberFormat="1" applyFont="1" applyFill="1" applyBorder="1" applyAlignment="1">
      <alignment horizontal="right" wrapText="1"/>
    </xf>
    <xf numFmtId="0" fontId="275" fillId="28" borderId="162" xfId="0" applyNumberFormat="1" applyFont="1" applyFill="1" applyBorder="1" applyAlignment="1">
      <alignment horizontal="right" wrapText="1"/>
    </xf>
    <xf numFmtId="170" fontId="275" fillId="28" borderId="163" xfId="0" applyFont="1" applyFill="1" applyBorder="1" applyAlignment="1">
      <alignment horizontal="left" vertical="center"/>
    </xf>
    <xf numFmtId="3" fontId="275" fillId="28" borderId="164" xfId="0" applyNumberFormat="1" applyFont="1" applyFill="1" applyBorder="1" applyAlignment="1">
      <alignment horizontal="right" vertical="center"/>
    </xf>
    <xf numFmtId="0" fontId="275" fillId="28" borderId="160" xfId="0" applyNumberFormat="1" applyFont="1" applyFill="1" applyBorder="1" applyAlignment="1">
      <alignment horizontal="left" wrapText="1"/>
    </xf>
    <xf numFmtId="342" fontId="273" fillId="28" borderId="0" xfId="0" applyNumberFormat="1" applyFont="1" applyFill="1" applyBorder="1" applyAlignment="1">
      <alignment horizontal="right" vertical="center"/>
    </xf>
    <xf numFmtId="342" fontId="275" fillId="28" borderId="128" xfId="0" applyNumberFormat="1" applyFont="1" applyFill="1" applyBorder="1" applyAlignment="1">
      <alignment horizontal="right" vertical="center"/>
    </xf>
    <xf numFmtId="181" fontId="273" fillId="28" borderId="0" xfId="0" applyNumberFormat="1" applyFont="1" applyFill="1" applyBorder="1" applyAlignment="1">
      <alignment horizontal="right" vertical="center"/>
    </xf>
    <xf numFmtId="181" fontId="275" fillId="28" borderId="128" xfId="0" applyNumberFormat="1" applyFont="1" applyFill="1" applyBorder="1" applyAlignment="1">
      <alignment horizontal="right" vertical="center"/>
    </xf>
    <xf numFmtId="343" fontId="273" fillId="28" borderId="13" xfId="0" applyNumberFormat="1" applyFont="1" applyFill="1" applyBorder="1" applyAlignment="1">
      <alignment horizontal="right" vertical="center"/>
    </xf>
    <xf numFmtId="343" fontId="275" fillId="28" borderId="164" xfId="0" applyNumberFormat="1" applyFont="1" applyFill="1" applyBorder="1" applyAlignment="1">
      <alignment horizontal="right" vertical="center"/>
    </xf>
    <xf numFmtId="344" fontId="0" fillId="2" borderId="0" xfId="0" applyNumberFormat="1" applyFill="1"/>
    <xf numFmtId="17" fontId="12" fillId="28" borderId="108" xfId="0" applyNumberFormat="1" applyFont="1" applyFill="1" applyBorder="1" applyAlignment="1">
      <alignment horizontal="right" wrapText="1"/>
    </xf>
    <xf numFmtId="345" fontId="9" fillId="28" borderId="45" xfId="0" applyNumberFormat="1" applyFont="1" applyFill="1" applyBorder="1" applyAlignment="1">
      <alignment horizontal="right" vertical="center"/>
    </xf>
    <xf numFmtId="345" fontId="9" fillId="28" borderId="106" xfId="0" applyNumberFormat="1" applyFont="1" applyFill="1" applyBorder="1" applyAlignment="1">
      <alignment horizontal="right" vertical="center"/>
    </xf>
    <xf numFmtId="170" fontId="7" fillId="2" borderId="0" xfId="0" applyFont="1" applyFill="1" applyAlignment="1">
      <alignment horizontal="left" wrapText="1"/>
    </xf>
    <xf numFmtId="0" fontId="12" fillId="28" borderId="16" xfId="11" applyNumberFormat="1" applyFont="1" applyFill="1" applyBorder="1" applyAlignment="1">
      <alignment horizontal="center"/>
    </xf>
    <xf numFmtId="0" fontId="12" fillId="28" borderId="115" xfId="11" applyNumberFormat="1" applyFont="1" applyFill="1" applyBorder="1" applyAlignment="1">
      <alignment horizontal="center"/>
    </xf>
    <xf numFmtId="0" fontId="12" fillId="28" borderId="116" xfId="11" applyNumberFormat="1" applyFont="1" applyFill="1" applyBorder="1" applyAlignment="1">
      <alignment horizontal="center"/>
    </xf>
    <xf numFmtId="0" fontId="12" fillId="28" borderId="145" xfId="11" applyNumberFormat="1" applyFont="1" applyFill="1" applyBorder="1" applyAlignment="1">
      <alignment horizontal="center"/>
    </xf>
    <xf numFmtId="0" fontId="272" fillId="118" borderId="133" xfId="11" applyNumberFormat="1" applyFont="1" applyFill="1" applyBorder="1" applyAlignment="1">
      <alignment horizontal="center"/>
    </xf>
    <xf numFmtId="0" fontId="272" fillId="118" borderId="116" xfId="11" applyNumberFormat="1" applyFont="1" applyFill="1" applyBorder="1" applyAlignment="1">
      <alignment horizontal="center"/>
    </xf>
    <xf numFmtId="0" fontId="272" fillId="118" borderId="150" xfId="11" applyNumberFormat="1" applyFont="1" applyFill="1" applyBorder="1" applyAlignment="1">
      <alignment horizontal="center"/>
    </xf>
    <xf numFmtId="0" fontId="272" fillId="118" borderId="111" xfId="11" applyNumberFormat="1" applyFont="1" applyFill="1" applyBorder="1" applyAlignment="1">
      <alignment horizontal="center"/>
    </xf>
    <xf numFmtId="0" fontId="272" fillId="118" borderId="144" xfId="11" applyNumberFormat="1" applyFont="1" applyFill="1" applyBorder="1" applyAlignment="1">
      <alignment horizontal="center"/>
    </xf>
  </cellXfs>
  <cellStyles count="1861">
    <cellStyle name="-" xfId="12"/>
    <cellStyle name=" 1" xfId="13"/>
    <cellStyle name="$l0 Row" xfId="14"/>
    <cellStyle name="$l0 Table" xfId="15"/>
    <cellStyle name="$l-1 Row" xfId="16"/>
    <cellStyle name="$l1 Table" xfId="17"/>
    <cellStyle name="$l2 Row" xfId="18"/>
    <cellStyle name="$l2 Table" xfId="19"/>
    <cellStyle name="$l3 Row" xfId="20"/>
    <cellStyle name="%" xfId="21"/>
    <cellStyle name="% 2" xfId="22"/>
    <cellStyle name="%_AT Winnetou INPUT PL 100607 1145" xfId="23"/>
    <cellStyle name="%_DS PLAN  2010 to 2014" xfId="24"/>
    <cellStyle name="%_France KPI" xfId="25"/>
    <cellStyle name="%_Germany CP" xfId="26"/>
    <cellStyle name="%_Germany KPI" xfId="27"/>
    <cellStyle name="%_IncomeStatement" xfId="28"/>
    <cellStyle name="%_KPI´s" xfId="29"/>
    <cellStyle name="%_PLAN  2010 to 2014" xfId="30"/>
    <cellStyle name="%_PLAN  2010 to 2014 v 07 SW xls version2" xfId="31"/>
    <cellStyle name="%_Sheet" xfId="32"/>
    <cellStyle name="%_Sheet (2)" xfId="33"/>
    <cellStyle name="%_Switz CP neu" xfId="34"/>
    <cellStyle name="%_Switz KPI" xfId="35"/>
    <cellStyle name="." xfId="36"/>
    <cellStyle name=".1" xfId="37"/>
    <cellStyle name=".1 2" xfId="38"/>
    <cellStyle name=";;;" xfId="39"/>
    <cellStyle name="?? [0]_??" xfId="40"/>
    <cellStyle name="??_?.????" xfId="41"/>
    <cellStyle name="@_text" xfId="42"/>
    <cellStyle name="_0198" xfId="43"/>
    <cellStyle name="_0198_Berechnung Effekte" xfId="44"/>
    <cellStyle name="_0198_BP_Starke_20091007_v0.74" xfId="45"/>
    <cellStyle name="_0198_Sensitivitäten" xfId="46"/>
    <cellStyle name="_0198_Summary" xfId="47"/>
    <cellStyle name="_0198_Summary_KPI´s" xfId="48"/>
    <cellStyle name="_0298" xfId="49"/>
    <cellStyle name="_0298_Berechnung Effekte" xfId="50"/>
    <cellStyle name="_0298_BP_Starke_20091007_v0.74" xfId="51"/>
    <cellStyle name="_0298_Sensitivitäten" xfId="52"/>
    <cellStyle name="_0298_Summary" xfId="53"/>
    <cellStyle name="_0298_Summary_KPI´s" xfId="54"/>
    <cellStyle name="_0398" xfId="55"/>
    <cellStyle name="_0398_Berechnung Effekte" xfId="56"/>
    <cellStyle name="_0398_BP_Starke_20091007_v0.74" xfId="57"/>
    <cellStyle name="_0398_Sensitivitäten" xfId="58"/>
    <cellStyle name="_0398_Summary" xfId="59"/>
    <cellStyle name="_0398_Summary_KPI´s" xfId="60"/>
    <cellStyle name="_0498" xfId="61"/>
    <cellStyle name="_0498_Berechnung Effekte" xfId="62"/>
    <cellStyle name="_0498_BP_Starke_20091007_v0.74" xfId="63"/>
    <cellStyle name="_0498_Sensitivitäten" xfId="64"/>
    <cellStyle name="_0498_Summary" xfId="65"/>
    <cellStyle name="_0498_Summary_KPI´s" xfId="66"/>
    <cellStyle name="_0598" xfId="67"/>
    <cellStyle name="_0598_Berechnung Effekte" xfId="68"/>
    <cellStyle name="_0598_BP_Starke_20091007_v0.74" xfId="69"/>
    <cellStyle name="_0598_Sensitivitäten" xfId="70"/>
    <cellStyle name="_0598_Summary" xfId="71"/>
    <cellStyle name="_0598_Summary_KPI´s" xfId="72"/>
    <cellStyle name="_0599" xfId="73"/>
    <cellStyle name="_0599_Berechnung Effekte" xfId="74"/>
    <cellStyle name="_0599_BP_Starke_20091007_v0.74" xfId="75"/>
    <cellStyle name="_0599_Sensitivitäten" xfId="76"/>
    <cellStyle name="_0599_Summary" xfId="77"/>
    <cellStyle name="_0599_Summary_KPI´s" xfId="78"/>
    <cellStyle name="_0698" xfId="79"/>
    <cellStyle name="_0698_Berechnung Effekte" xfId="80"/>
    <cellStyle name="_0698_BP_Starke_20091007_v0.74" xfId="81"/>
    <cellStyle name="_0698_Sensitivitäten" xfId="82"/>
    <cellStyle name="_0698_Summary" xfId="83"/>
    <cellStyle name="_0698_Summary_KPI´s" xfId="84"/>
    <cellStyle name="_0798" xfId="85"/>
    <cellStyle name="_0798_Berechnung Effekte" xfId="86"/>
    <cellStyle name="_0798_BP_Starke_20091007_v0.74" xfId="87"/>
    <cellStyle name="_0798_Sensitivitäten" xfId="88"/>
    <cellStyle name="_0798_Summary" xfId="89"/>
    <cellStyle name="_0798_Summary_KPI´s" xfId="90"/>
    <cellStyle name="_0898" xfId="91"/>
    <cellStyle name="_0898_Berechnung Effekte" xfId="92"/>
    <cellStyle name="_0898_BP_Starke_20091007_v0.74" xfId="93"/>
    <cellStyle name="_0898_Sensitivitäten" xfId="94"/>
    <cellStyle name="_0898_Summary" xfId="95"/>
    <cellStyle name="_0898_Summary_KPI´s" xfId="96"/>
    <cellStyle name="_0998" xfId="97"/>
    <cellStyle name="_0998_Berechnung Effekte" xfId="98"/>
    <cellStyle name="_0998_BP_Starke_20091007_v0.74" xfId="99"/>
    <cellStyle name="_0998_Sensitivitäten" xfId="100"/>
    <cellStyle name="_0998_Summary" xfId="101"/>
    <cellStyle name="_0998_Summary_KPI´s" xfId="102"/>
    <cellStyle name="_1098" xfId="103"/>
    <cellStyle name="_1098_Berechnung Effekte" xfId="104"/>
    <cellStyle name="_1098_BP_Starke_20091007_v0.74" xfId="105"/>
    <cellStyle name="_1098_Sensitivitäten" xfId="106"/>
    <cellStyle name="_1098_Summary" xfId="107"/>
    <cellStyle name="_1098_Summary_KPI´s" xfId="108"/>
    <cellStyle name="_1111 BW" xfId="109"/>
    <cellStyle name="_1111 BW_Berechnung Effekte" xfId="110"/>
    <cellStyle name="_1111 BW_BP_Starke_20091007_v0.74" xfId="111"/>
    <cellStyle name="_1111 BW_Sensitivitäten" xfId="112"/>
    <cellStyle name="_1111 BW_Summary" xfId="113"/>
    <cellStyle name="_1111 BW_Summary_KPI´s" xfId="114"/>
    <cellStyle name="_2004 GuV_AR" xfId="115"/>
    <cellStyle name="_2004 GuV_AR_Berechnung Effekte" xfId="116"/>
    <cellStyle name="_2004 GuV_AR_BP_Starke_20091007_v0.74" xfId="117"/>
    <cellStyle name="_2004 GuV_AR_Sensitivitäten" xfId="118"/>
    <cellStyle name="_2004 GuV_AR_Summary" xfId="119"/>
    <cellStyle name="_2004 GuV_AR_Summary_KPI´s" xfId="120"/>
    <cellStyle name="_2005 Plan GuV - FH" xfId="121"/>
    <cellStyle name="_2005 Plan GuV - FH_100212_Wirth Detailplanung 10-12_Umsatz_MatAuf_int DL_V01" xfId="122"/>
    <cellStyle name="_2005 Plan GuV - FH_100213_Detailplanung 10-12_Umsatz_MatAuf_int DL_V03" xfId="123"/>
    <cellStyle name="_2005 Plan GuV - FH_100217_Detailplanung_Material extern_V02" xfId="124"/>
    <cellStyle name="_2005 Plan GuV - FH_Berechnung Effekte" xfId="125"/>
    <cellStyle name="_2005 Plan GuV - FH_BP_Starke_20091007_v0.74" xfId="126"/>
    <cellStyle name="_2005 Plan GuV - FH_Detailplanung Umsatz 2010-02-13" xfId="127"/>
    <cellStyle name="_2005 Plan GuV - FH_Sensitivitäten" xfId="128"/>
    <cellStyle name="_2005 Plan GuV - FH_Summary" xfId="129"/>
    <cellStyle name="_2005 Plan GuV - FH_Summary_KPI´s" xfId="130"/>
    <cellStyle name="_2005 Plan GuV - HQ" xfId="131"/>
    <cellStyle name="_2005 Plan GuV - HQ_100212_Wirth Detailplanung 10-12_Umsatz_MatAuf_int DL_V01" xfId="132"/>
    <cellStyle name="_2005 Plan GuV - HQ_100213_Detailplanung 10-12_Umsatz_MatAuf_int DL_V03" xfId="133"/>
    <cellStyle name="_2005 Plan GuV - HQ_100217_Detailplanung_Material extern_V02" xfId="134"/>
    <cellStyle name="_2005 Plan GuV - HQ_Berechnung Effekte" xfId="135"/>
    <cellStyle name="_2005 Plan GuV - HQ_BP_Starke_20091007_v0.74" xfId="136"/>
    <cellStyle name="_2005 Plan GuV - HQ_Detailplanung Umsatz 2010-02-13" xfId="137"/>
    <cellStyle name="_2005 Plan GuV - HQ_Sensitivitäten" xfId="138"/>
    <cellStyle name="_2005 Plan GuV - HQ_Summary" xfId="139"/>
    <cellStyle name="_2005 Plan GuV - HQ_Summary_KPI´s" xfId="140"/>
    <cellStyle name="_2005 Plan GuV - KA" xfId="141"/>
    <cellStyle name="_2005 Plan GuV - KA_100212_Wirth Detailplanung 10-12_Umsatz_MatAuf_int DL_V01" xfId="142"/>
    <cellStyle name="_2005 Plan GuV - KA_100213_Detailplanung 10-12_Umsatz_MatAuf_int DL_V03" xfId="143"/>
    <cellStyle name="_2005 Plan GuV - KA_100217_Detailplanung_Material extern_V02" xfId="144"/>
    <cellStyle name="_2005 Plan GuV - KA_Berechnung Effekte" xfId="145"/>
    <cellStyle name="_2005 Plan GuV - KA_BP_Starke_20091007_v0.74" xfId="146"/>
    <cellStyle name="_2005 Plan GuV - KA_Detailplanung Umsatz 2010-02-13" xfId="147"/>
    <cellStyle name="_2005 Plan GuV - KA_Sensitivitäten" xfId="148"/>
    <cellStyle name="_2005 Plan GuV - KA_Summary" xfId="149"/>
    <cellStyle name="_2005 Plan GuV - KA_Summary_KPI´s" xfId="150"/>
    <cellStyle name="_2005 Plan GuV - Trading" xfId="151"/>
    <cellStyle name="_2005 Plan GuV - Trading_100212_Wirth Detailplanung 10-12_Umsatz_MatAuf_int DL_V01" xfId="152"/>
    <cellStyle name="_2005 Plan GuV - Trading_100213_Detailplanung 10-12_Umsatz_MatAuf_int DL_V03" xfId="153"/>
    <cellStyle name="_2005 Plan GuV - Trading_100217_Detailplanung_Material extern_V02" xfId="154"/>
    <cellStyle name="_2005 Plan GuV - Trading_Berechnung Effekte" xfId="155"/>
    <cellStyle name="_2005 Plan GuV - Trading_BP_Starke_20091007_v0.74" xfId="156"/>
    <cellStyle name="_2005 Plan GuV - Trading_Detailplanung Umsatz 2010-02-13" xfId="157"/>
    <cellStyle name="_2005 Plan GuV - Trading_Sensitivitäten" xfId="158"/>
    <cellStyle name="_2005 Plan GuV - Trading_Summary" xfId="159"/>
    <cellStyle name="_2005 Plan GuV - Trading_Summary_KPI´s" xfId="160"/>
    <cellStyle name="_2005 Plan GuV - Vobis" xfId="161"/>
    <cellStyle name="_2005 Plan GuV - Vobis_100212_Wirth Detailplanung 10-12_Umsatz_MatAuf_int DL_V01" xfId="162"/>
    <cellStyle name="_2005 Plan GuV - Vobis_100213_Detailplanung 10-12_Umsatz_MatAuf_int DL_V03" xfId="163"/>
    <cellStyle name="_2005 Plan GuV - Vobis_100217_Detailplanung_Material extern_V02" xfId="164"/>
    <cellStyle name="_2005 Plan GuV - Vobis_Berechnung Effekte" xfId="165"/>
    <cellStyle name="_2005 Plan GuV - Vobis_BP_Starke_20091007_v0.74" xfId="166"/>
    <cellStyle name="_2005 Plan GuV - Vobis_Detailplanung Umsatz 2010-02-13" xfId="167"/>
    <cellStyle name="_2005 Plan GuV - Vobis_Sensitivitäten" xfId="168"/>
    <cellStyle name="_2005 Plan GuV - Vobis_Summary" xfId="169"/>
    <cellStyle name="_2005 Plan GuV - Vobis_Summary_KPI´s" xfId="170"/>
    <cellStyle name="_20060623_Materialaufwand_Kiekert_v5" xfId="171"/>
    <cellStyle name="_20060628_Materialeinsparungen_2005-2010_v7" xfId="172"/>
    <cellStyle name="_20060628_OH_sbA_sbE_2005-2010_v5" xfId="173"/>
    <cellStyle name="_20061018_Net_Capex_FY06-FY10" xfId="174"/>
    <cellStyle name="_2007 GuV Rel. 1.0" xfId="175"/>
    <cellStyle name="_2007 GuV Rel. 1.0_100212_Wirth Detailplanung 10-12_Umsatz_MatAuf_int DL_V01" xfId="176"/>
    <cellStyle name="_2007 GuV Rel. 1.0_100213_Detailplanung 10-12_Umsatz_MatAuf_int DL_V03" xfId="177"/>
    <cellStyle name="_2007 GuV Rel. 1.0_100217_Detailplanung_Material extern_V02" xfId="178"/>
    <cellStyle name="_2007 GuV Rel. 1.0_Berechnung Effekte" xfId="179"/>
    <cellStyle name="_2007 GuV Rel. 1.0_BP_Starke_20091007_v0.74" xfId="180"/>
    <cellStyle name="_2007 GuV Rel. 1.0_Detailplanung Umsatz 2010-02-13" xfId="181"/>
    <cellStyle name="_2007 GuV Rel. 1.0_Sensitivitäten" xfId="182"/>
    <cellStyle name="_2007 GuV Rel. 1.0_Summary" xfId="183"/>
    <cellStyle name="_2007 GuV Rel. 1.0_Summary_KPI´s" xfId="184"/>
    <cellStyle name="_2008 GuV Rel. 1.0" xfId="185"/>
    <cellStyle name="_2008 GuV Rel. 1.0_100212_Wirth Detailplanung 10-12_Umsatz_MatAuf_int DL_V01" xfId="186"/>
    <cellStyle name="_2008 GuV Rel. 1.0_100213_Detailplanung 10-12_Umsatz_MatAuf_int DL_V03" xfId="187"/>
    <cellStyle name="_2008 GuV Rel. 1.0_100217_Detailplanung_Material extern_V02" xfId="188"/>
    <cellStyle name="_2008 GuV Rel. 1.0_Berechnung Effekte" xfId="189"/>
    <cellStyle name="_2008 GuV Rel. 1.0_BP_Starke_20091007_v0.74" xfId="190"/>
    <cellStyle name="_2008 GuV Rel. 1.0_Detailplanung Umsatz 2010-02-13" xfId="191"/>
    <cellStyle name="_2008 GuV Rel. 1.0_Sensitivitäten" xfId="192"/>
    <cellStyle name="_2008 GuV Rel. 1.0_Summary" xfId="193"/>
    <cellStyle name="_2008 GuV Rel. 1.0_Summary_KPI´s" xfId="194"/>
    <cellStyle name="_20080609_Maßnahmenplanung+Controlling_Sachkosten_V02" xfId="195"/>
    <cellStyle name="_20080611_Maßnahmenplanung+Controlling_Sachkosten_V03" xfId="196"/>
    <cellStyle name="_20080617_Maßnahmenplanung+Controlling_Sachkosten_V05" xfId="197"/>
    <cellStyle name="_2009 GuV Rel. 1.0" xfId="198"/>
    <cellStyle name="_2009 GuV Rel. 1.0_100212_Wirth Detailplanung 10-12_Umsatz_MatAuf_int DL_V01" xfId="199"/>
    <cellStyle name="_2009 GuV Rel. 1.0_100213_Detailplanung 10-12_Umsatz_MatAuf_int DL_V03" xfId="200"/>
    <cellStyle name="_2009 GuV Rel. 1.0_100217_Detailplanung_Material extern_V02" xfId="201"/>
    <cellStyle name="_2009 GuV Rel. 1.0_Berechnung Effekte" xfId="202"/>
    <cellStyle name="_2009 GuV Rel. 1.0_BP_Starke_20091007_v0.74" xfId="203"/>
    <cellStyle name="_2009 GuV Rel. 1.0_Detailplanung Umsatz 2010-02-13" xfId="204"/>
    <cellStyle name="_2009 GuV Rel. 1.0_Sensitivitäten" xfId="205"/>
    <cellStyle name="_2009 GuV Rel. 1.0_Summary" xfId="206"/>
    <cellStyle name="_2009 GuV Rel. 1.0_Summary_KPI´s" xfId="207"/>
    <cellStyle name="_Aufwandskonten nach Kostenträgern" xfId="208"/>
    <cellStyle name="_Aufwandskonten nach Kostenträgern_100212_Wirth Detailplanung 10-12_Umsatz_MatAuf_int DL_V01" xfId="209"/>
    <cellStyle name="_Aufwandskonten nach Kostenträgern_100213_Detailplanung 10-12_Umsatz_MatAuf_int DL_V03" xfId="210"/>
    <cellStyle name="_Aufwandskonten nach Kostenträgern_100217_Detailplanung_Material extern_V02" xfId="211"/>
    <cellStyle name="_Aufwandskonten nach Kostenträgern_Berechnung Effekte" xfId="212"/>
    <cellStyle name="_Aufwandskonten nach Kostenträgern_BP_Starke_20091007_v0.74" xfId="213"/>
    <cellStyle name="_Aufwandskonten nach Kostenträgern_Detailplanung Umsatz 2010-02-13" xfId="214"/>
    <cellStyle name="_Aufwandskonten nach Kostenträgern_Sensitivitäten" xfId="215"/>
    <cellStyle name="_Aufwandskonten nach Kostenträgern_Summary" xfId="216"/>
    <cellStyle name="_Aufwandskonten nach Kostenträgern_Summary_KPI´s" xfId="217"/>
    <cellStyle name="_Auswahl von Gateway" xfId="218"/>
    <cellStyle name="_Auswahl von Gateway_100212_Wirth Detailplanung 10-12_Umsatz_MatAuf_int DL_V01" xfId="219"/>
    <cellStyle name="_Auswahl von Gateway_100213_Detailplanung 10-12_Umsatz_MatAuf_int DL_V03" xfId="220"/>
    <cellStyle name="_Auswahl von Gateway_100217_Detailplanung_Material extern_V02" xfId="221"/>
    <cellStyle name="_Auswahl von Gateway_Berechnung Effekte" xfId="222"/>
    <cellStyle name="_Auswahl von Gateway_BP_Starke_20091007_v0.74" xfId="223"/>
    <cellStyle name="_Auswahl von Gateway_Detailplanung Umsatz 2010-02-13" xfId="224"/>
    <cellStyle name="_Auswahl von Gateway_Sensitivitäten" xfId="225"/>
    <cellStyle name="_Auswahl von Gateway_Summary" xfId="226"/>
    <cellStyle name="_Auswahl von Gateway_Summary_KPI´s" xfId="227"/>
    <cellStyle name="_Bilanz10" xfId="228"/>
    <cellStyle name="_Bilanz10_100212_Wirth Detailplanung 10-12_Umsatz_MatAuf_int DL_V01" xfId="229"/>
    <cellStyle name="_Bilanz10_100213_Detailplanung 10-12_Umsatz_MatAuf_int DL_V03" xfId="230"/>
    <cellStyle name="_Bilanz10_100217_Detailplanung_Material extern_V02" xfId="231"/>
    <cellStyle name="_Bilanz10_Berechnung Effekte" xfId="232"/>
    <cellStyle name="_Bilanz10_BP_Starke_20091007_v0.74" xfId="233"/>
    <cellStyle name="_Bilanz10_Detailplanung Umsatz 2010-02-13" xfId="234"/>
    <cellStyle name="_Bilanz10_Sensitivitäten" xfId="235"/>
    <cellStyle name="_Bilanz10_Summary" xfId="236"/>
    <cellStyle name="_Bilanz10_Summary_KPI´s" xfId="237"/>
    <cellStyle name="_CashFlow" xfId="238"/>
    <cellStyle name="_CashFlow_100212_Wirth Detailplanung 10-12_Umsatz_MatAuf_int DL_V01" xfId="239"/>
    <cellStyle name="_CashFlow_100213_Detailplanung 10-12_Umsatz_MatAuf_int DL_V03" xfId="240"/>
    <cellStyle name="_CashFlow_100217_Detailplanung_Material extern_V02" xfId="241"/>
    <cellStyle name="_CashFlow_Berechnung Effekte" xfId="242"/>
    <cellStyle name="_CashFlow_BP_Starke_20091007_v0.74" xfId="243"/>
    <cellStyle name="_CashFlow_Detailplanung Umsatz 2010-02-13" xfId="244"/>
    <cellStyle name="_CashFlow_Sensitivitäten" xfId="245"/>
    <cellStyle name="_CashFlow_Summary" xfId="246"/>
    <cellStyle name="_CashFlow_Summary_KPI´s" xfId="247"/>
    <cellStyle name="_Column1" xfId="248"/>
    <cellStyle name="_Column1 2" xfId="249"/>
    <cellStyle name="_Column1_20080609_Maßnahmenplanung+Controlling_Sachkosten_V02" xfId="250"/>
    <cellStyle name="_Column1_20080611_Maßnahmenplanung+Controlling_Sachkosten_V03" xfId="251"/>
    <cellStyle name="_Column1_20080617_Maßnahmenplanung+Controlling_Sachkosten_V05" xfId="252"/>
    <cellStyle name="_Column1_Alea" xfId="253"/>
    <cellStyle name="_Column1_Alea_BGT08" xfId="254"/>
    <cellStyle name="_Column1_Alea_HR07" xfId="255"/>
    <cellStyle name="_Column1_BP_HolzLandHagen_V11_Umfinanzierung" xfId="256"/>
    <cellStyle name="_Column1_BP_HolzLandHagen_V11_Umfinanzierung_100212_Wirth Detailplanung 10-12_Umsatz_MatAuf_int DL_V01" xfId="257"/>
    <cellStyle name="_Column1_BP_HolzLandHagen_V11_Umfinanzierung_100213_Detailplanung 10-12_Umsatz_MatAuf_int DL_V03" xfId="258"/>
    <cellStyle name="_Column1_BP_HolzLandHagen_V11_Umfinanzierung_100217_Detailplanung_Material extern_V02" xfId="259"/>
    <cellStyle name="_Column1_BP_HolzLandHagen_V11_Umfinanzierung_Detailplanung Umsatz 2010-02-13" xfId="260"/>
    <cellStyle name="_Column1_BP_HolzLandHagen_V11_Umfinanzierung_Sensitivitäten" xfId="261"/>
    <cellStyle name="_Column1_Consolidated P&amp;L Jul" xfId="262"/>
    <cellStyle name="_Column1_Consolidated P&amp;L Jul 2" xfId="263"/>
    <cellStyle name="_Column1_HMH" xfId="264"/>
    <cellStyle name="_Column1_HMI" xfId="265"/>
    <cellStyle name="_Column1_KONS" xfId="266"/>
    <cellStyle name="_Column1_Konzern" xfId="267"/>
    <cellStyle name="_Column1_P&amp;L" xfId="268"/>
    <cellStyle name="_Column1_Plandaten_2008_2009_2010" xfId="269"/>
    <cellStyle name="_Column1_RE_Analyse_kum0406_V01" xfId="270"/>
    <cellStyle name="_Column1_RE_Analyse_kum0406_V01_100212_Wirth Detailplanung 10-12_Umsatz_MatAuf_int DL_V01" xfId="271"/>
    <cellStyle name="_Column1_RE_Analyse_kum0406_V01_100213_Detailplanung 10-12_Umsatz_MatAuf_int DL_V03" xfId="272"/>
    <cellStyle name="_Column1_RE_Analyse_kum0406_V01_100217_Detailplanung_Material extern_V02" xfId="273"/>
    <cellStyle name="_Column1_RE_Analyse_kum0406_V01_Detailplanung Umsatz 2010-02-13" xfId="274"/>
    <cellStyle name="_Column1_RE_Analyse_kum0406_V01_Sensitivitäten" xfId="275"/>
    <cellStyle name="_Column1_Sensitivitäten" xfId="276"/>
    <cellStyle name="_Column1_Summe" xfId="277"/>
    <cellStyle name="_Column1_Tabelle1" xfId="278"/>
    <cellStyle name="_Column1_Tabelle2" xfId="279"/>
    <cellStyle name="_Column2" xfId="280"/>
    <cellStyle name="_Column2_Alea" xfId="281"/>
    <cellStyle name="_Column2_Alea_BGT08" xfId="282"/>
    <cellStyle name="_Column2_Alea_HR07" xfId="283"/>
    <cellStyle name="_Column2_HMH" xfId="284"/>
    <cellStyle name="_Column2_HMI" xfId="285"/>
    <cellStyle name="_Column2_KONS" xfId="286"/>
    <cellStyle name="_Column2_Konzern" xfId="287"/>
    <cellStyle name="_Column2_P&amp;L" xfId="288"/>
    <cellStyle name="_Column2_Plandaten_2008_2009_2010" xfId="289"/>
    <cellStyle name="_Column2_Summe" xfId="290"/>
    <cellStyle name="_Column2_Tabelle1" xfId="291"/>
    <cellStyle name="_Column2_Tabelle2" xfId="292"/>
    <cellStyle name="_Column3" xfId="293"/>
    <cellStyle name="_Column3_Alea" xfId="294"/>
    <cellStyle name="_Column3_Alea_BGT08" xfId="295"/>
    <cellStyle name="_Column3_Alea_HR07" xfId="296"/>
    <cellStyle name="_Column3_HMH" xfId="297"/>
    <cellStyle name="_Column3_HMI" xfId="298"/>
    <cellStyle name="_Column3_KONS" xfId="299"/>
    <cellStyle name="_Column3_Konzern" xfId="300"/>
    <cellStyle name="_Column3_P&amp;L" xfId="301"/>
    <cellStyle name="_Column3_Plandaten_2008_2009_2010" xfId="302"/>
    <cellStyle name="_Column3_Summe" xfId="303"/>
    <cellStyle name="_Column3_Tabelle1" xfId="304"/>
    <cellStyle name="_Column3_Tabelle2" xfId="305"/>
    <cellStyle name="_Column4" xfId="306"/>
    <cellStyle name="_Column4 2" xfId="307"/>
    <cellStyle name="_Column4_Alea" xfId="308"/>
    <cellStyle name="_Column4_Alea_BGT08" xfId="309"/>
    <cellStyle name="_Column4_Alea_HR07" xfId="310"/>
    <cellStyle name="_Column4_HMH" xfId="311"/>
    <cellStyle name="_Column4_HMI" xfId="312"/>
    <cellStyle name="_Column4_KONS" xfId="313"/>
    <cellStyle name="_Column4_Konzern" xfId="314"/>
    <cellStyle name="_Column4_P&amp;L" xfId="315"/>
    <cellStyle name="_Column4_Plandaten_2008_2009_2010" xfId="316"/>
    <cellStyle name="_Column4_Sensitivitäten" xfId="317"/>
    <cellStyle name="_Column4_Summe" xfId="318"/>
    <cellStyle name="_Column4_Tabelle1" xfId="319"/>
    <cellStyle name="_Column4_Tabelle2" xfId="320"/>
    <cellStyle name="_Column5" xfId="321"/>
    <cellStyle name="_Column5_Alea" xfId="322"/>
    <cellStyle name="_Column5_Alea_BGT08" xfId="323"/>
    <cellStyle name="_Column5_Alea_HR07" xfId="324"/>
    <cellStyle name="_Column5_HMH" xfId="325"/>
    <cellStyle name="_Column5_HMI" xfId="326"/>
    <cellStyle name="_Column5_KONS" xfId="327"/>
    <cellStyle name="_Column5_Konzern" xfId="328"/>
    <cellStyle name="_Column5_P&amp;L" xfId="329"/>
    <cellStyle name="_Column5_Plandaten_2008_2009_2010" xfId="330"/>
    <cellStyle name="_Column5_Summe" xfId="331"/>
    <cellStyle name="_Column5_Tabelle1" xfId="332"/>
    <cellStyle name="_Column5_Tabelle2" xfId="333"/>
    <cellStyle name="_Column6" xfId="334"/>
    <cellStyle name="_Column6_100212_Wirth Detailplanung 10-12_Umsatz_MatAuf_int DL_V01" xfId="335"/>
    <cellStyle name="_Column6_100213_Detailplanung 10-12_Umsatz_MatAuf_int DL_V03" xfId="336"/>
    <cellStyle name="_Column6_Alea" xfId="337"/>
    <cellStyle name="_Column6_Alea_BGT08" xfId="338"/>
    <cellStyle name="_Column6_Alea_HR07" xfId="339"/>
    <cellStyle name="_Column6_Detailplanung Umsatz 2010-02-13" xfId="340"/>
    <cellStyle name="_Column6_HMH" xfId="341"/>
    <cellStyle name="_Column6_HMI" xfId="342"/>
    <cellStyle name="_Column6_KONS" xfId="343"/>
    <cellStyle name="_Column6_Konzern" xfId="344"/>
    <cellStyle name="_Column6_P&amp;L" xfId="345"/>
    <cellStyle name="_Column6_Plandaten_2008_2009_2010" xfId="346"/>
    <cellStyle name="_Column6_Summe" xfId="347"/>
    <cellStyle name="_Column6_Tabelle1" xfId="348"/>
    <cellStyle name="_Column6_Tabelle2" xfId="349"/>
    <cellStyle name="_Column7" xfId="350"/>
    <cellStyle name="_Column7_100212_Wirth Detailplanung 10-12_Umsatz_MatAuf_int DL_V01" xfId="351"/>
    <cellStyle name="_Column7_100212_Wirth Detailplanung 10-12_Umsatz_MatAuf_int DL_V01_100217 Master Detailplanung Umsatz Gesamt_v09" xfId="352"/>
    <cellStyle name="_Column7_100212_Wirth Detailplanung 10-12_Umsatz_MatAuf_int DL_V01_100218 Konsolidierungsmaster" xfId="353"/>
    <cellStyle name="_Column7_100212_Wirth Detailplanung 10-12_Umsatz_MatAuf_int DL_V01_Übergabereiter" xfId="354"/>
    <cellStyle name="_Column7_100213_Detailplanung 10-12_Umsatz_MatAuf_int DL_V03" xfId="355"/>
    <cellStyle name="_Column7_100213_Detailplanung 10-12_Umsatz_MatAuf_int DL_V03_100217 Master Detailplanung Umsatz Gesamt_v09" xfId="356"/>
    <cellStyle name="_Column7_100213_Detailplanung 10-12_Umsatz_MatAuf_int DL_V03_100218 Konsolidierungsmaster" xfId="357"/>
    <cellStyle name="_Column7_100213_Detailplanung 10-12_Umsatz_MatAuf_int DL_V03_Übergabereiter" xfId="358"/>
    <cellStyle name="_Column7_100217 Master Detailplanung Umsatz Gesamt_v09" xfId="359"/>
    <cellStyle name="_Column7_100218 Konsolidierungsmaster" xfId="360"/>
    <cellStyle name="_Column7_Alea" xfId="361"/>
    <cellStyle name="_Column7_Alea_BGT08" xfId="362"/>
    <cellStyle name="_Column7_Alea_HR07" xfId="363"/>
    <cellStyle name="_Column7_Detailplanung Umsatz 2010-02-13" xfId="364"/>
    <cellStyle name="_Column7_Detailplanung Umsatz 2010-02-13_100217 Master Detailplanung Umsatz Gesamt_v09" xfId="365"/>
    <cellStyle name="_Column7_Detailplanung Umsatz 2010-02-13_100218 Konsolidierungsmaster" xfId="366"/>
    <cellStyle name="_Column7_Detailplanung Umsatz 2010-02-13_Übergabereiter" xfId="367"/>
    <cellStyle name="_Column7_HMH" xfId="368"/>
    <cellStyle name="_Column7_HMI" xfId="369"/>
    <cellStyle name="_Column7_KONS" xfId="370"/>
    <cellStyle name="_Column7_Konzern" xfId="371"/>
    <cellStyle name="_Column7_P&amp;L" xfId="372"/>
    <cellStyle name="_Column7_Plandaten_2008_2009_2010" xfId="373"/>
    <cellStyle name="_Column7_Summe" xfId="374"/>
    <cellStyle name="_Column7_Tabelle1" xfId="375"/>
    <cellStyle name="_Column7_Tabelle2" xfId="376"/>
    <cellStyle name="_Column7_Übergabereiter" xfId="377"/>
    <cellStyle name="_Column8" xfId="378"/>
    <cellStyle name="_Column8_P&amp;L" xfId="379"/>
    <cellStyle name="_Data" xfId="380"/>
    <cellStyle name="_Data_100212_Wirth Detailplanung 10-12_Umsatz_MatAuf_int DL_V01" xfId="381"/>
    <cellStyle name="_Data_100213_Detailplanung 10-12_Umsatz_MatAuf_int DL_V03" xfId="382"/>
    <cellStyle name="_Data_100217_Detailplanung_Material extern_V02" xfId="383"/>
    <cellStyle name="_Data_Alea" xfId="384"/>
    <cellStyle name="_Data_Alea_BGT08" xfId="385"/>
    <cellStyle name="_Data_Alea_HR07" xfId="386"/>
    <cellStyle name="_Data_Detailplanung Umsatz 2010-02-13" xfId="387"/>
    <cellStyle name="_Data_HMH" xfId="388"/>
    <cellStyle name="_Data_HMI" xfId="389"/>
    <cellStyle name="_Data_KONS" xfId="390"/>
    <cellStyle name="_Data_Konzern" xfId="391"/>
    <cellStyle name="_Data_Plandaten_2008_2009_2010" xfId="392"/>
    <cellStyle name="_Data_SIV Mai_Netto_2006_kons" xfId="393"/>
    <cellStyle name="_Data_SollIst" xfId="394"/>
    <cellStyle name="_Data_Summe" xfId="395"/>
    <cellStyle name="_Data_Tabelle1" xfId="396"/>
    <cellStyle name="_Data_Tabelle1_1" xfId="397"/>
    <cellStyle name="_Data_Tabelle2" xfId="398"/>
    <cellStyle name="_Datenbasis Jahr 2000 Profitcenter - BP" xfId="399"/>
    <cellStyle name="_Datenbasis Jahr 2000 Profitcenter - BP_1" xfId="400"/>
    <cellStyle name="_Datenbasis Jahr 2000 Profitcenter - BP_1_100212_Wirth Detailplanung 10-12_Umsatz_MatAuf_int DL_V01" xfId="401"/>
    <cellStyle name="_Datenbasis Jahr 2000 Profitcenter - BP_1_100213_Detailplanung 10-12_Umsatz_MatAuf_int DL_V03" xfId="402"/>
    <cellStyle name="_Datenbasis Jahr 2000 Profitcenter - BP_1_100217_Detailplanung_Material extern_V02" xfId="403"/>
    <cellStyle name="_Datenbasis Jahr 2000 Profitcenter - BP_1_Berechnung Effekte" xfId="404"/>
    <cellStyle name="_Datenbasis Jahr 2000 Profitcenter - BP_1_BP_Starke_20091007_v0.74" xfId="405"/>
    <cellStyle name="_Datenbasis Jahr 2000 Profitcenter - BP_1_Detailplanung Umsatz 2010-02-13" xfId="406"/>
    <cellStyle name="_Datenbasis Jahr 2000 Profitcenter - BP_1_Sensitivitäten" xfId="407"/>
    <cellStyle name="_Datenbasis Jahr 2000 Profitcenter - BP_1_Summary" xfId="408"/>
    <cellStyle name="_Datenbasis Jahr 2000 Profitcenter - BP_1_Summary_KPI´s" xfId="409"/>
    <cellStyle name="_Datenbasis Jahr 2000 Profitcenter - BP_100212_Wirth Detailplanung 10-12_Umsatz_MatAuf_int DL_V01" xfId="410"/>
    <cellStyle name="_Datenbasis Jahr 2000 Profitcenter - BP_100213_Detailplanung 10-12_Umsatz_MatAuf_int DL_V03" xfId="411"/>
    <cellStyle name="_Datenbasis Jahr 2000 Profitcenter - BP_100217_Detailplanung_Material extern_V02" xfId="412"/>
    <cellStyle name="_Datenbasis Jahr 2000 Profitcenter - BP_Berechnung Effekte" xfId="413"/>
    <cellStyle name="_Datenbasis Jahr 2000 Profitcenter - BP_BP_Starke_20091007_v0.74" xfId="414"/>
    <cellStyle name="_Datenbasis Jahr 2000 Profitcenter - BP_Detailplanung Umsatz 2010-02-13" xfId="415"/>
    <cellStyle name="_Datenbasis Jahr 2000 Profitcenter - BP_Sensitivitäten" xfId="416"/>
    <cellStyle name="_Datenbasis Jahr 2000 Profitcenter - BP_Summary" xfId="417"/>
    <cellStyle name="_Datenbasis Jahr 2000 Profitcenter - BP_Summary_KPI´s" xfId="418"/>
    <cellStyle name="_Datenbasis Jahr 2000 Profitcenter - BP_VMCFS=FrD" xfId="419"/>
    <cellStyle name="_Datenbasis Jahr 2000 Profitcenter - BP_VMCFS=FrD_100212_Wirth Detailplanung 10-12_Umsatz_MatAuf_int DL_V01" xfId="420"/>
    <cellStyle name="_Datenbasis Jahr 2000 Profitcenter - BP_VMCFS=FrD_100213_Detailplanung 10-12_Umsatz_MatAuf_int DL_V03" xfId="421"/>
    <cellStyle name="_Datenbasis Jahr 2000 Profitcenter - BP_VMCFS=FrD_100217_Detailplanung_Material extern_V02" xfId="422"/>
    <cellStyle name="_Datenbasis Jahr 2000 Profitcenter - BP_VMCFS=FrD_Berechnung Effekte" xfId="423"/>
    <cellStyle name="_Datenbasis Jahr 2000 Profitcenter - BP_VMCFS=FrD_BP_Starke_20091007_v0.74" xfId="424"/>
    <cellStyle name="_Datenbasis Jahr 2000 Profitcenter - BP_VMCFS=FrD_Detailplanung Umsatz 2010-02-13" xfId="425"/>
    <cellStyle name="_Datenbasis Jahr 2000 Profitcenter - BP_VMCFS=FrD_Sensitivitäten" xfId="426"/>
    <cellStyle name="_Datenbasis Jahr 2000 Profitcenter - BP_VMCFS=FrD_Summary" xfId="427"/>
    <cellStyle name="_Datenbasis Jahr 2000 Profitcenter - BP_VMCFS=FrD_Summary_KPI´s" xfId="428"/>
    <cellStyle name="_Datenbasis Pivot" xfId="429"/>
    <cellStyle name="_Datenbasis Pivot_100212_Wirth Detailplanung 10-12_Umsatz_MatAuf_int DL_V01" xfId="430"/>
    <cellStyle name="_Datenbasis Pivot_100213_Detailplanung 10-12_Umsatz_MatAuf_int DL_V03" xfId="431"/>
    <cellStyle name="_Datenbasis Pivot_100217_Detailplanung_Material extern_V02" xfId="432"/>
    <cellStyle name="_Datenbasis Pivot_Berechnung Effekte" xfId="433"/>
    <cellStyle name="_Datenbasis Pivot_BP_Starke_20091007_v0.74" xfId="434"/>
    <cellStyle name="_Datenbasis Pivot_Detailplanung Umsatz 2010-02-13" xfId="435"/>
    <cellStyle name="_Datenbasis Pivot_Sensitivitäten" xfId="436"/>
    <cellStyle name="_Datenbasis Pivot_Summary" xfId="437"/>
    <cellStyle name="_Datenbasis Pivot_Summary_KPI´s" xfId="438"/>
    <cellStyle name="_Datengerüst" xfId="439"/>
    <cellStyle name="_Datengerüst_100212_Wirth Detailplanung 10-12_Umsatz_MatAuf_int DL_V01" xfId="440"/>
    <cellStyle name="_Datengerüst_100213_Detailplanung 10-12_Umsatz_MatAuf_int DL_V03" xfId="441"/>
    <cellStyle name="_Datengerüst_100217_Detailplanung_Material extern_V02" xfId="442"/>
    <cellStyle name="_Datengerüst_Berechnung Effekte" xfId="443"/>
    <cellStyle name="_Datengerüst_BP_Starke_20091007_v0.74" xfId="444"/>
    <cellStyle name="_Datengerüst_Detailplanung Umsatz 2010-02-13" xfId="445"/>
    <cellStyle name="_Datengerüst_Sensitivitäten" xfId="446"/>
    <cellStyle name="_Datengerüst_Summary" xfId="447"/>
    <cellStyle name="_Datengerüst_Summary_KPI´s" xfId="448"/>
    <cellStyle name="_DB 01-092000" xfId="449"/>
    <cellStyle name="_DB 01-092000_100212_Wirth Detailplanung 10-12_Umsatz_MatAuf_int DL_V01" xfId="450"/>
    <cellStyle name="_DB 01-092000_100213_Detailplanung 10-12_Umsatz_MatAuf_int DL_V03" xfId="451"/>
    <cellStyle name="_DB 01-092000_100217_Detailplanung_Material extern_V02" xfId="452"/>
    <cellStyle name="_DB 01-092000_Berechnung Effekte" xfId="453"/>
    <cellStyle name="_DB 01-092000_BP_Starke_20091007_v0.74" xfId="454"/>
    <cellStyle name="_DB 01-092000_Detailplanung Umsatz 2010-02-13" xfId="455"/>
    <cellStyle name="_DB 01-092000_Sensitivitäten" xfId="456"/>
    <cellStyle name="_DB 01-092000_Summary" xfId="457"/>
    <cellStyle name="_DB 01-092000_Summary_KPI´s" xfId="458"/>
    <cellStyle name="_Filergebnisrechnung 2000" xfId="459"/>
    <cellStyle name="_Filergebnisrechnung 2000_100212_Wirth Detailplanung 10-12_Umsatz_MatAuf_int DL_V01" xfId="460"/>
    <cellStyle name="_Filergebnisrechnung 2000_100213_Detailplanung 10-12_Umsatz_MatAuf_int DL_V03" xfId="461"/>
    <cellStyle name="_Filergebnisrechnung 2000_100217_Detailplanung_Material extern_V02" xfId="462"/>
    <cellStyle name="_Filergebnisrechnung 2000_Berechnung Effekte" xfId="463"/>
    <cellStyle name="_Filergebnisrechnung 2000_BP_Starke_20091007_v0.74" xfId="464"/>
    <cellStyle name="_Filergebnisrechnung 2000_Detailplanung Umsatz 2010-02-13" xfId="465"/>
    <cellStyle name="_Filergebnisrechnung 2000_Sensitivitäten" xfId="466"/>
    <cellStyle name="_Filergebnisrechnung 2000_Summary" xfId="467"/>
    <cellStyle name="_Filergebnisrechnung 2000_Summary_KPI´s" xfId="468"/>
    <cellStyle name="_Forecast August 2006 und Planung Restjahr 2006 09-12" xfId="469"/>
    <cellStyle name="_Forecast August 2006 und Planung Restjahr 2006 09-12_Berechnung Effekte" xfId="470"/>
    <cellStyle name="_Forecast August 2006 und Planung Restjahr 2006 09-12_BP_Starke_20091007_v0.74" xfId="471"/>
    <cellStyle name="_Forecast August 2006 und Planung Restjahr 2006 09-12_Sensitivitäten" xfId="472"/>
    <cellStyle name="_Forecast August 2006 und Planung Restjahr 2006 09-12_Summary" xfId="473"/>
    <cellStyle name="_Forecast August 2006 und Planung Restjahr 2006 09-12_Summary_KPI´s" xfId="474"/>
    <cellStyle name="_GuV Bilanz AG" xfId="475"/>
    <cellStyle name="_GuV Bilanz AG_100212_Wirth Detailplanung 10-12_Umsatz_MatAuf_int DL_V01" xfId="476"/>
    <cellStyle name="_GuV Bilanz AG_100213_Detailplanung 10-12_Umsatz_MatAuf_int DL_V03" xfId="477"/>
    <cellStyle name="_GuV Bilanz AG_100217_Detailplanung_Material extern_V02" xfId="478"/>
    <cellStyle name="_GuV Bilanz AG_Berechnung Effekte" xfId="479"/>
    <cellStyle name="_GuV Bilanz AG_BP_Starke_20091007_v0.74" xfId="480"/>
    <cellStyle name="_GuV Bilanz AG_Detailplanung Umsatz 2010-02-13" xfId="481"/>
    <cellStyle name="_GuV Bilanz AG_Sensitivitäten" xfId="482"/>
    <cellStyle name="_GuV Bilanz AG_Summary" xfId="483"/>
    <cellStyle name="_GuV Bilanz AG_Summary_KPI´s" xfId="484"/>
    <cellStyle name="_Header" xfId="485"/>
    <cellStyle name="_Header_Alea" xfId="486"/>
    <cellStyle name="_Header_Alea_BGT08" xfId="487"/>
    <cellStyle name="_Header_Alea_HR07" xfId="488"/>
    <cellStyle name="_Header_HMH" xfId="489"/>
    <cellStyle name="_Header_HMI" xfId="490"/>
    <cellStyle name="_Header_KONS" xfId="491"/>
    <cellStyle name="_Header_Konzern" xfId="492"/>
    <cellStyle name="_Header_Plandaten_2008_2009_2010" xfId="493"/>
    <cellStyle name="_Header_Summe" xfId="494"/>
    <cellStyle name="_Header_Tabelle1" xfId="495"/>
    <cellStyle name="_Header_Tabelle2" xfId="496"/>
    <cellStyle name="_Heading" xfId="497"/>
    <cellStyle name="_Highlight" xfId="498"/>
    <cellStyle name="_Highlight 2" xfId="499"/>
    <cellStyle name="_Jahresübersicht-Outlet-BP2000-2003" xfId="500"/>
    <cellStyle name="_Jahresübersicht-Outlet-BP2000-2003_100212_Wirth Detailplanung 10-12_Umsatz_MatAuf_int DL_V01" xfId="501"/>
    <cellStyle name="_Jahresübersicht-Outlet-BP2000-2003_100213_Detailplanung 10-12_Umsatz_MatAuf_int DL_V03" xfId="502"/>
    <cellStyle name="_Jahresübersicht-Outlet-BP2000-2003_100217_Detailplanung_Material extern_V02" xfId="503"/>
    <cellStyle name="_Jahresübersicht-Outlet-BP2000-2003_Berechnung Effekte" xfId="504"/>
    <cellStyle name="_Jahresübersicht-Outlet-BP2000-2003_BP_Starke_20091007_v0.74" xfId="505"/>
    <cellStyle name="_Jahresübersicht-Outlet-BP2000-2003_Detailplanung Umsatz 2010-02-13" xfId="506"/>
    <cellStyle name="_Jahresübersicht-Outlet-BP2000-2003_Sensitivitäten" xfId="507"/>
    <cellStyle name="_Jahresübersicht-Outlet-BP2000-2003_Summary" xfId="508"/>
    <cellStyle name="_Jahresübersicht-Outlet-BP2000-2003_Summary_KPI´s" xfId="509"/>
    <cellStyle name="_KW23_JWO-Liquiditätsplanung_V3" xfId="510"/>
    <cellStyle name="_KW23_JWO-Liquiditätsplanung_V3_Berechnung Effekte" xfId="511"/>
    <cellStyle name="_KW23_JWO-Liquiditätsplanung_V3_BP_Starke_20091007_v0.74" xfId="512"/>
    <cellStyle name="_KW23_JWO-Liquiditätsplanung_V3_Summary" xfId="513"/>
    <cellStyle name="_KW23_JWO-Liquiditätsplanung_V3_Summary_KPI´s" xfId="514"/>
    <cellStyle name="_Logistikkosten - Forecast Hammer" xfId="515"/>
    <cellStyle name="_Logistikkosten - Forecast Hammer_Berechnung Effekte" xfId="516"/>
    <cellStyle name="_Logistikkosten - Forecast Hammer_BP_Starke_20091007_v0.74" xfId="517"/>
    <cellStyle name="_Logistikkosten - Forecast Hammer_Sensitivitäten" xfId="518"/>
    <cellStyle name="_Logistikkosten - Forecast Hammer_Summary" xfId="519"/>
    <cellStyle name="_Logistikkosten - Forecast Hammer_Summary_KPI´s" xfId="520"/>
    <cellStyle name="_M100_GfK" xfId="521"/>
    <cellStyle name="_M100_GfK_Berechnung Effekte" xfId="522"/>
    <cellStyle name="_M100_GfK_BP_Starke_20091007_v0.74" xfId="523"/>
    <cellStyle name="_M100_GfK_Sensitivitäten" xfId="524"/>
    <cellStyle name="_M100_GfK_Summary" xfId="525"/>
    <cellStyle name="_M100_GfK_Summary_KPI´s" xfId="526"/>
    <cellStyle name="_Maßnahmenplan_JWO Phase III_20080520" xfId="527"/>
    <cellStyle name="_Maßnahmenplan_JWO Phase III_20080520_Berechnung Effekte" xfId="528"/>
    <cellStyle name="_Maßnahmenplan_JWO Phase III_20080520_BP_Starke_20091007_v0.74" xfId="529"/>
    <cellStyle name="_Maßnahmenplan_JWO Phase III_20080520_Summary" xfId="530"/>
    <cellStyle name="_Maßnahmenplan_JWO Phase III_20080520_Summary_KPI´s" xfId="531"/>
    <cellStyle name="_Modell 100" xfId="532"/>
    <cellStyle name="_Modell 100_Berechnung Effekte" xfId="533"/>
    <cellStyle name="_Modell 100_BP_Starke_20091007_v0.74" xfId="534"/>
    <cellStyle name="_Modell 100_Sensitivitäten" xfId="535"/>
    <cellStyle name="_Modell 100_Summary" xfId="536"/>
    <cellStyle name="_Modell 100_Summary_KPI´s" xfId="537"/>
    <cellStyle name="_Multiple" xfId="538"/>
    <cellStyle name="_Multiple 2" xfId="539"/>
    <cellStyle name="_NoData" xfId="540"/>
    <cellStyle name="_Objektübersicht" xfId="541"/>
    <cellStyle name="_Objektübersicht_Berechnung Effekte" xfId="542"/>
    <cellStyle name="_Objektübersicht_BP_Starke_20091007_v0.74" xfId="543"/>
    <cellStyle name="_Objektübersicht_Sensitivitäten" xfId="544"/>
    <cellStyle name="_Objektübersicht_Summary" xfId="545"/>
    <cellStyle name="_Objektübersicht_Summary_KPI´s" xfId="546"/>
    <cellStyle name="_Planung Restjahr 2006 09-12" xfId="547"/>
    <cellStyle name="_Planung Restjahr 2006 09-12 Stand 26.9." xfId="548"/>
    <cellStyle name="_Planung Restjahr 2006 09-12 Stand 26.9._100212_Wirth Detailplanung 10-12_Umsatz_MatAuf_int DL_V01" xfId="549"/>
    <cellStyle name="_Planung Restjahr 2006 09-12 Stand 26.9._100213_Detailplanung 10-12_Umsatz_MatAuf_int DL_V03" xfId="550"/>
    <cellStyle name="_Planung Restjahr 2006 09-12 Stand 26.9._100217_Detailplanung_Material extern_V02" xfId="551"/>
    <cellStyle name="_Planung Restjahr 2006 09-12 Stand 26.9._Berechnung Effekte" xfId="552"/>
    <cellStyle name="_Planung Restjahr 2006 09-12 Stand 26.9._BP_Starke_20091007_v0.74" xfId="553"/>
    <cellStyle name="_Planung Restjahr 2006 09-12 Stand 26.9._Detailplanung Umsatz 2010-02-13" xfId="554"/>
    <cellStyle name="_Planung Restjahr 2006 09-12 Stand 26.9._Sensitivitäten" xfId="555"/>
    <cellStyle name="_Planung Restjahr 2006 09-12 Stand 26.9._Summary" xfId="556"/>
    <cellStyle name="_Planung Restjahr 2006 09-12 Stand 26.9._Summary_KPI´s" xfId="557"/>
    <cellStyle name="_Planung Restjahr 2006 09-12_100212_Wirth Detailplanung 10-12_Umsatz_MatAuf_int DL_V01" xfId="558"/>
    <cellStyle name="_Planung Restjahr 2006 09-12_100213_Detailplanung 10-12_Umsatz_MatAuf_int DL_V03" xfId="559"/>
    <cellStyle name="_Planung Restjahr 2006 09-12_100217_Detailplanung_Material extern_V02" xfId="560"/>
    <cellStyle name="_Planung Restjahr 2006 09-12_Berechnung Effekte" xfId="561"/>
    <cellStyle name="_Planung Restjahr 2006 09-12_BP_Starke_20091007_v0.74" xfId="562"/>
    <cellStyle name="_Planung Restjahr 2006 09-12_Detailplanung Umsatz 2010-02-13" xfId="563"/>
    <cellStyle name="_Planung Restjahr 2006 09-12_Sensitivitäten" xfId="564"/>
    <cellStyle name="_Planung Restjahr 2006 09-12_Summary" xfId="565"/>
    <cellStyle name="_Planung Restjahr 2006 09-12_Summary_KPI´s" xfId="566"/>
    <cellStyle name="_RE_Analyse_kum0406_V01" xfId="567"/>
    <cellStyle name="_RE_Analyse_kum0406_V01_Sensitivitäten" xfId="568"/>
    <cellStyle name="_Row1" xfId="569"/>
    <cellStyle name="_Row1 2" xfId="570"/>
    <cellStyle name="_Row1_100212_Wirth Detailplanung 10-12_Umsatz_MatAuf_int DL_V01" xfId="571"/>
    <cellStyle name="_Row1_100213_Detailplanung 10-12_Umsatz_MatAuf_int DL_V03" xfId="572"/>
    <cellStyle name="_Row1_100217_Detailplanung_Material extern_V02" xfId="573"/>
    <cellStyle name="_Row1_Alea" xfId="574"/>
    <cellStyle name="_Row1_Alea_BGT08" xfId="575"/>
    <cellStyle name="_Row1_Alea_HR07" xfId="576"/>
    <cellStyle name="_Row1_Consolidated P&amp;L Jul" xfId="577"/>
    <cellStyle name="_Row1_Consolidated P&amp;L Jul 2" xfId="578"/>
    <cellStyle name="_Row1_Detailplanung Umsatz 2010-02-13" xfId="579"/>
    <cellStyle name="_Row1_HMH" xfId="580"/>
    <cellStyle name="_Row1_HMI" xfId="581"/>
    <cellStyle name="_Row1_KONS" xfId="582"/>
    <cellStyle name="_Row1_Konzern" xfId="583"/>
    <cellStyle name="_Row1_P&amp;L" xfId="584"/>
    <cellStyle name="_Row1_Plandaten_2008_2009_2010" xfId="585"/>
    <cellStyle name="_Row1_Sensitivitäten" xfId="586"/>
    <cellStyle name="_Row1_Summe" xfId="587"/>
    <cellStyle name="_Row1_Tabelle1" xfId="588"/>
    <cellStyle name="_Row1_Tabelle2" xfId="589"/>
    <cellStyle name="_Row10" xfId="590"/>
    <cellStyle name="_Row10_P&amp;L" xfId="591"/>
    <cellStyle name="_Row10_P&amp;L_1" xfId="592"/>
    <cellStyle name="_Row2" xfId="593"/>
    <cellStyle name="_Row2_Alea" xfId="594"/>
    <cellStyle name="_Row2_Alea_BGT08" xfId="595"/>
    <cellStyle name="_Row2_Alea_HR07" xfId="596"/>
    <cellStyle name="_Row2_HMH" xfId="597"/>
    <cellStyle name="_Row2_HMI" xfId="598"/>
    <cellStyle name="_Row2_KONS" xfId="599"/>
    <cellStyle name="_Row2_Konzern" xfId="600"/>
    <cellStyle name="_Row2_P&amp;L" xfId="601"/>
    <cellStyle name="_Row2_Plandaten_2008_2009_2010" xfId="602"/>
    <cellStyle name="_Row2_Summe" xfId="603"/>
    <cellStyle name="_Row2_Tabelle1" xfId="604"/>
    <cellStyle name="_Row2_Tabelle2" xfId="605"/>
    <cellStyle name="_Row3" xfId="606"/>
    <cellStyle name="_Row3_Alea" xfId="607"/>
    <cellStyle name="_Row3_Alea_BGT08" xfId="608"/>
    <cellStyle name="_Row3_Alea_HR07" xfId="609"/>
    <cellStyle name="_Row3_HMH" xfId="610"/>
    <cellStyle name="_Row3_HMI" xfId="611"/>
    <cellStyle name="_Row3_KONS" xfId="612"/>
    <cellStyle name="_Row3_Konzern" xfId="613"/>
    <cellStyle name="_Row3_P&amp;L" xfId="614"/>
    <cellStyle name="_Row3_Plandaten_2008_2009_2010" xfId="615"/>
    <cellStyle name="_Row3_Summe" xfId="616"/>
    <cellStyle name="_Row3_Tabelle1" xfId="617"/>
    <cellStyle name="_Row3_Tabelle2" xfId="618"/>
    <cellStyle name="_Row4" xfId="619"/>
    <cellStyle name="_Row4_100212_Wirth Detailplanung 10-12_Umsatz_MatAuf_int DL_V01" xfId="620"/>
    <cellStyle name="_Row4_100213_Detailplanung 10-12_Umsatz_MatAuf_int DL_V03" xfId="621"/>
    <cellStyle name="_Row4_100217_Detailplanung_Material extern_V02" xfId="622"/>
    <cellStyle name="_Row4_Alea" xfId="623"/>
    <cellStyle name="_Row4_Alea_BGT08" xfId="624"/>
    <cellStyle name="_Row4_Alea_HR07" xfId="625"/>
    <cellStyle name="_Row4_Detailplanung Umsatz 2010-02-13" xfId="626"/>
    <cellStyle name="_Row4_HMH" xfId="627"/>
    <cellStyle name="_Row4_HMI" xfId="628"/>
    <cellStyle name="_Row4_KONS" xfId="629"/>
    <cellStyle name="_Row4_Konzern" xfId="630"/>
    <cellStyle name="_Row4_P&amp;L" xfId="631"/>
    <cellStyle name="_Row4_Plandaten_2008_2009_2010" xfId="632"/>
    <cellStyle name="_Row4_Summe" xfId="633"/>
    <cellStyle name="_Row4_Tabelle1" xfId="634"/>
    <cellStyle name="_Row4_Tabelle2" xfId="635"/>
    <cellStyle name="_Row5" xfId="636"/>
    <cellStyle name="_Row5_Alea" xfId="637"/>
    <cellStyle name="_Row5_Alea_BGT08" xfId="638"/>
    <cellStyle name="_Row5_Alea_HR07" xfId="639"/>
    <cellStyle name="_Row5_HMH" xfId="640"/>
    <cellStyle name="_Row5_HMI" xfId="641"/>
    <cellStyle name="_Row5_KONS" xfId="642"/>
    <cellStyle name="_Row5_Konzern" xfId="643"/>
    <cellStyle name="_Row5_P&amp;L" xfId="644"/>
    <cellStyle name="_Row5_Plandaten_2008_2009_2010" xfId="645"/>
    <cellStyle name="_Row5_Summe" xfId="646"/>
    <cellStyle name="_Row5_Tabelle1" xfId="647"/>
    <cellStyle name="_Row5_Tabelle2" xfId="648"/>
    <cellStyle name="_Row6" xfId="649"/>
    <cellStyle name="_Row6_100212_Wirth Detailplanung 10-12_Umsatz_MatAuf_int DL_V01" xfId="650"/>
    <cellStyle name="_Row6_100213_Detailplanung 10-12_Umsatz_MatAuf_int DL_V03" xfId="651"/>
    <cellStyle name="_Row6_Alea" xfId="652"/>
    <cellStyle name="_Row6_Alea_BGT08" xfId="653"/>
    <cellStyle name="_Row6_Alea_HR07" xfId="654"/>
    <cellStyle name="_Row6_Detailplanung Umsatz 2010-02-13" xfId="655"/>
    <cellStyle name="_Row6_HMH" xfId="656"/>
    <cellStyle name="_Row6_HMI" xfId="657"/>
    <cellStyle name="_Row6_KONS" xfId="658"/>
    <cellStyle name="_Row6_Konzern" xfId="659"/>
    <cellStyle name="_Row6_P&amp;L" xfId="660"/>
    <cellStyle name="_Row6_Plandaten_2008_2009_2010" xfId="661"/>
    <cellStyle name="_Row6_Summe" xfId="662"/>
    <cellStyle name="_Row6_Tabelle1" xfId="663"/>
    <cellStyle name="_Row6_Tabelle2" xfId="664"/>
    <cellStyle name="_Row7" xfId="665"/>
    <cellStyle name="_Row7_100212_Wirth Detailplanung 10-12_Umsatz_MatAuf_int DL_V01" xfId="666"/>
    <cellStyle name="_Row7_100212_Wirth Detailplanung 10-12_Umsatz_MatAuf_int DL_V01_100217 Master Detailplanung Umsatz Gesamt_v09" xfId="667"/>
    <cellStyle name="_Row7_100212_Wirth Detailplanung 10-12_Umsatz_MatAuf_int DL_V01_100218 Konsolidierungsmaster" xfId="668"/>
    <cellStyle name="_Row7_100212_Wirth Detailplanung 10-12_Umsatz_MatAuf_int DL_V01_Übergabereiter" xfId="669"/>
    <cellStyle name="_Row7_100213_Detailplanung 10-12_Umsatz_MatAuf_int DL_V03" xfId="670"/>
    <cellStyle name="_Row7_100213_Detailplanung 10-12_Umsatz_MatAuf_int DL_V03_100217 Master Detailplanung Umsatz Gesamt_v09" xfId="671"/>
    <cellStyle name="_Row7_100213_Detailplanung 10-12_Umsatz_MatAuf_int DL_V03_100218 Konsolidierungsmaster" xfId="672"/>
    <cellStyle name="_Row7_100213_Detailplanung 10-12_Umsatz_MatAuf_int DL_V03_Übergabereiter" xfId="673"/>
    <cellStyle name="_Row7_100217 Master Detailplanung Umsatz Gesamt_v09" xfId="674"/>
    <cellStyle name="_Row7_100218 Konsolidierungsmaster" xfId="675"/>
    <cellStyle name="_Row7_Alea" xfId="676"/>
    <cellStyle name="_Row7_Alea_BGT08" xfId="677"/>
    <cellStyle name="_Row7_Alea_HR07" xfId="678"/>
    <cellStyle name="_Row7_Detailplanung Umsatz 2010-02-13" xfId="679"/>
    <cellStyle name="_Row7_Detailplanung Umsatz 2010-02-13_100217 Master Detailplanung Umsatz Gesamt_v09" xfId="680"/>
    <cellStyle name="_Row7_Detailplanung Umsatz 2010-02-13_100218 Konsolidierungsmaster" xfId="681"/>
    <cellStyle name="_Row7_Detailplanung Umsatz 2010-02-13_Übergabereiter" xfId="682"/>
    <cellStyle name="_Row7_HMH" xfId="683"/>
    <cellStyle name="_Row7_HMI" xfId="684"/>
    <cellStyle name="_Row7_KONS" xfId="685"/>
    <cellStyle name="_Row7_Konzern" xfId="686"/>
    <cellStyle name="_Row7_P&amp;L" xfId="687"/>
    <cellStyle name="_Row7_Plandaten_2008_2009_2010" xfId="688"/>
    <cellStyle name="_Row7_Summe" xfId="689"/>
    <cellStyle name="_Row7_Tabelle1" xfId="690"/>
    <cellStyle name="_Row7_Tabelle2" xfId="691"/>
    <cellStyle name="_Row7_Übergabereiter" xfId="692"/>
    <cellStyle name="_Row8" xfId="693"/>
    <cellStyle name="_Row8_P&amp;L" xfId="694"/>
    <cellStyle name="_SubHeading" xfId="695"/>
    <cellStyle name="_Table" xfId="696"/>
    <cellStyle name="_Table_SollIst" xfId="697"/>
    <cellStyle name="_TableHead" xfId="698"/>
    <cellStyle name="_TableHead_SollIst" xfId="699"/>
    <cellStyle name="_Title" xfId="700"/>
    <cellStyle name="_Title_P&amp;L" xfId="701"/>
    <cellStyle name="_Übersicht (3)" xfId="702"/>
    <cellStyle name="_Übersicht (3)_100212_Wirth Detailplanung 10-12_Umsatz_MatAuf_int DL_V01" xfId="703"/>
    <cellStyle name="_Übersicht (3)_100213_Detailplanung 10-12_Umsatz_MatAuf_int DL_V03" xfId="704"/>
    <cellStyle name="_Übersicht (3)_100217_Detailplanung_Material extern_V02" xfId="705"/>
    <cellStyle name="_Übersicht (3)_Berechnung Effekte" xfId="706"/>
    <cellStyle name="_Übersicht (3)_BP_Starke_20091007_v0.74" xfId="707"/>
    <cellStyle name="_Übersicht (3)_Detailplanung Umsatz 2010-02-13" xfId="708"/>
    <cellStyle name="_Übersicht (3)_Sensitivitäten" xfId="709"/>
    <cellStyle name="_Übersicht (3)_Summary" xfId="710"/>
    <cellStyle name="_Übersicht (3)_Summary_KPI´s" xfId="711"/>
    <cellStyle name="_Übersicht LCs AR" xfId="712"/>
    <cellStyle name="_uebrige Aufwendungen 2007-2008" xfId="713"/>
    <cellStyle name="_uebrige Aufwendungen 2007-2008_Berechnung Effekte" xfId="714"/>
    <cellStyle name="_uebrige Aufwendungen 2007-2008_BP_Starke_20091007_v0.74" xfId="715"/>
    <cellStyle name="_uebrige Aufwendungen 2007-2008_Sensitivitäten" xfId="716"/>
    <cellStyle name="_uebrige Aufwendungen 2007-2008_Summary" xfId="717"/>
    <cellStyle name="_uebrige Aufwendungen 2007-2008_Summary_KPI´s" xfId="718"/>
    <cellStyle name="{Comma [0]}" xfId="719"/>
    <cellStyle name="{Comma}" xfId="720"/>
    <cellStyle name="{Date}" xfId="721"/>
    <cellStyle name="{Month}" xfId="722"/>
    <cellStyle name="{Percent}" xfId="723"/>
    <cellStyle name="{Thousand [0]}" xfId="724"/>
    <cellStyle name="{Thousand}" xfId="725"/>
    <cellStyle name="£Currency [0]" xfId="726"/>
    <cellStyle name="£Currency [1]" xfId="727"/>
    <cellStyle name="£Currency [2]" xfId="728"/>
    <cellStyle name="£Currency [p]" xfId="729"/>
    <cellStyle name="£Currency [p2]" xfId="730"/>
    <cellStyle name="£Pounds" xfId="731"/>
    <cellStyle name="€ / m²" xfId="732"/>
    <cellStyle name="€/m²" xfId="733"/>
    <cellStyle name="€_to_€m" xfId="2"/>
    <cellStyle name="+" xfId="734"/>
    <cellStyle name="=C:\WINNT35\SYSTEM32\COMMAND.COM" xfId="735"/>
    <cellStyle name="=D:\WINNT\SYSTEM32\COMMAND.COM" xfId="736"/>
    <cellStyle name="=D:\WINNT\SYSTEM32\COMMAND.COM 2" xfId="737"/>
    <cellStyle name="0,0" xfId="738"/>
    <cellStyle name="0,0 F" xfId="739"/>
    <cellStyle name="0,0%" xfId="740"/>
    <cellStyle name="0,0_Consolidated P&amp;L" xfId="741"/>
    <cellStyle name="0_Stellen" xfId="742"/>
    <cellStyle name="0_Stellen__" xfId="743"/>
    <cellStyle name="0_Stellen___V4" xfId="744"/>
    <cellStyle name="0_Stellen___V4 2" xfId="745"/>
    <cellStyle name="0_Stellen__gr" xfId="746"/>
    <cellStyle name="0_Stellen__gr_K1" xfId="747"/>
    <cellStyle name="0_Stellen__gr_K3" xfId="748"/>
    <cellStyle name="000" xfId="749"/>
    <cellStyle name="000 2" xfId="750"/>
    <cellStyle name="000,0" xfId="751"/>
    <cellStyle name="000_Alloheim_valuation_070511_v2_beds" xfId="752"/>
    <cellStyle name="0dp" xfId="753"/>
    <cellStyle name="2_stellig__" xfId="754"/>
    <cellStyle name="2_stellig___au99zvms" xfId="755"/>
    <cellStyle name="2_stellig___au99zvms 2" xfId="756"/>
    <cellStyle name="2_stellig___V4" xfId="757"/>
    <cellStyle name="2_stellig___V4 2" xfId="758"/>
    <cellStyle name="2_stellig__gr" xfId="759"/>
    <cellStyle name="20 % - Akzent1 2" xfId="760"/>
    <cellStyle name="20 % - Akzent2 2" xfId="761"/>
    <cellStyle name="20 % - Akzent3 2" xfId="762"/>
    <cellStyle name="20 % - Akzent4 2" xfId="763"/>
    <cellStyle name="20 % - Akzent5 2" xfId="764"/>
    <cellStyle name="20 % - Akzent6 2" xfId="765"/>
    <cellStyle name="20 % – Zvýraznění1" xfId="766"/>
    <cellStyle name="20 % – Zvýraznění2" xfId="767"/>
    <cellStyle name="20 % – Zvýraznění3" xfId="768"/>
    <cellStyle name="20 % – Zvýraznění4" xfId="769"/>
    <cellStyle name="20 % – Zvýraznění5" xfId="770"/>
    <cellStyle name="20 % – Zvýraznění6" xfId="771"/>
    <cellStyle name="20 % - Accent1" xfId="772"/>
    <cellStyle name="20 % - Accent2" xfId="773"/>
    <cellStyle name="20 % - Accent3" xfId="774"/>
    <cellStyle name="20 % - Accent4" xfId="775"/>
    <cellStyle name="20 % - Accent5" xfId="776"/>
    <cellStyle name="20 % - Accent6" xfId="777"/>
    <cellStyle name="20% - Accent1 2" xfId="778"/>
    <cellStyle name="20% - Accent2 2" xfId="779"/>
    <cellStyle name="20% - Accent2 3" xfId="780"/>
    <cellStyle name="20% - Accent3 2" xfId="781"/>
    <cellStyle name="20% - Accent4 2" xfId="782"/>
    <cellStyle name="20% - Accent5 2" xfId="783"/>
    <cellStyle name="20% - Accent6 2" xfId="784"/>
    <cellStyle name="20% - Akzent1 2" xfId="785"/>
    <cellStyle name="20% - Akzent1 2 2" xfId="786"/>
    <cellStyle name="20% - Akzent2 2" xfId="787"/>
    <cellStyle name="20% - Akzent2 2 2" xfId="788"/>
    <cellStyle name="20% - Akzent3 2" xfId="789"/>
    <cellStyle name="20% - Akzent3 2 2" xfId="790"/>
    <cellStyle name="20% - Akzent4 2" xfId="791"/>
    <cellStyle name="20% - Akzent4 2 2" xfId="792"/>
    <cellStyle name="20% - Akzent5 2" xfId="793"/>
    <cellStyle name="20% - Akzent5 2 2" xfId="794"/>
    <cellStyle name="20% - Akzent6 2" xfId="795"/>
    <cellStyle name="20% - Akzent6 2 2" xfId="796"/>
    <cellStyle name="3" xfId="797"/>
    <cellStyle name="3stellig" xfId="798"/>
    <cellStyle name="3stellig 2" xfId="799"/>
    <cellStyle name="40 % - Akzent1 2" xfId="800"/>
    <cellStyle name="40 % - Akzent2 2" xfId="801"/>
    <cellStyle name="40 % - Akzent3 2" xfId="802"/>
    <cellStyle name="40 % - Akzent4 2" xfId="803"/>
    <cellStyle name="40 % - Akzent5 2" xfId="804"/>
    <cellStyle name="40 % - Akzent6 2" xfId="805"/>
    <cellStyle name="40 % – Zvýraznění1" xfId="806"/>
    <cellStyle name="40 % – Zvýraznění2" xfId="807"/>
    <cellStyle name="40 % – Zvýraznění3" xfId="808"/>
    <cellStyle name="40 % – Zvýraznění4" xfId="809"/>
    <cellStyle name="40 % – Zvýraznění5" xfId="810"/>
    <cellStyle name="40 % – Zvýraznění6" xfId="811"/>
    <cellStyle name="40 % - Accent1" xfId="812"/>
    <cellStyle name="40 % - Accent2" xfId="813"/>
    <cellStyle name="40 % - Accent3" xfId="814"/>
    <cellStyle name="40 % - Accent4" xfId="815"/>
    <cellStyle name="40 % - Accent5" xfId="816"/>
    <cellStyle name="40 % - Accent6" xfId="817"/>
    <cellStyle name="40% - Accent1 2" xfId="818"/>
    <cellStyle name="40% - Accent1 3" xfId="819"/>
    <cellStyle name="40% - Accent2 2" xfId="820"/>
    <cellStyle name="40% - Accent2 3" xfId="821"/>
    <cellStyle name="40% - Accent3 2" xfId="822"/>
    <cellStyle name="40% - Accent4 2" xfId="823"/>
    <cellStyle name="40% - Accent5 2" xfId="824"/>
    <cellStyle name="40% - Accent6 2" xfId="825"/>
    <cellStyle name="40% - Akzent1 2" xfId="826"/>
    <cellStyle name="40% - Akzent1 2 2" xfId="827"/>
    <cellStyle name="40% - Akzent2 2" xfId="828"/>
    <cellStyle name="40% - Akzent2 2 2" xfId="829"/>
    <cellStyle name="40% - Akzent3 2" xfId="830"/>
    <cellStyle name="40% - Akzent3 2 2" xfId="831"/>
    <cellStyle name="40% - Akzent4 2" xfId="832"/>
    <cellStyle name="40% - Akzent4 2 2" xfId="833"/>
    <cellStyle name="40% - Akzent5 2" xfId="834"/>
    <cellStyle name="40% - Akzent5 2 2" xfId="835"/>
    <cellStyle name="40% - Akzent6 2" xfId="836"/>
    <cellStyle name="40% - Akzent6 2 2" xfId="837"/>
    <cellStyle name="60 % - Akzent1 2" xfId="838"/>
    <cellStyle name="60 % - Akzent2 2" xfId="839"/>
    <cellStyle name="60 % - Akzent3 2" xfId="840"/>
    <cellStyle name="60 % - Akzent4 2" xfId="841"/>
    <cellStyle name="60 % - Akzent5 2" xfId="842"/>
    <cellStyle name="60 % - Akzent6 2" xfId="843"/>
    <cellStyle name="60 % – Zvýraznění1" xfId="844"/>
    <cellStyle name="60 % – Zvýraznění2" xfId="845"/>
    <cellStyle name="60 % – Zvýraznění3" xfId="846"/>
    <cellStyle name="60 % – Zvýraznění4" xfId="847"/>
    <cellStyle name="60 % – Zvýraznění5" xfId="848"/>
    <cellStyle name="60 % – Zvýraznění6" xfId="849"/>
    <cellStyle name="60 % - Accent1" xfId="850"/>
    <cellStyle name="60 % - Accent2" xfId="851"/>
    <cellStyle name="60 % - Accent3" xfId="852"/>
    <cellStyle name="60 % - Accent4" xfId="853"/>
    <cellStyle name="60 % - Accent5" xfId="854"/>
    <cellStyle name="60 % - Accent6" xfId="855"/>
    <cellStyle name="60% - Accent1 2" xfId="856"/>
    <cellStyle name="60% - Accent2 2" xfId="857"/>
    <cellStyle name="60% - Accent3 2" xfId="858"/>
    <cellStyle name="60% - Accent4 2" xfId="859"/>
    <cellStyle name="60% - Accent5 2" xfId="860"/>
    <cellStyle name="60% - Accent6 2" xfId="861"/>
    <cellStyle name="60% - Akzent1 2" xfId="862"/>
    <cellStyle name="60% - Akzent1 2 2" xfId="863"/>
    <cellStyle name="60% - Akzent2 2" xfId="864"/>
    <cellStyle name="60% - Akzent2 2 2" xfId="865"/>
    <cellStyle name="60% - Akzent3 2" xfId="866"/>
    <cellStyle name="60% - Akzent3 2 2" xfId="867"/>
    <cellStyle name="60% - Akzent4 2" xfId="868"/>
    <cellStyle name="60% - Akzent4 2 2" xfId="869"/>
    <cellStyle name="60% - Akzent5 2" xfId="870"/>
    <cellStyle name="60% - Akzent5 2 2" xfId="871"/>
    <cellStyle name="60% - Akzent6 2" xfId="872"/>
    <cellStyle name="60% - Akzent6 2 2" xfId="873"/>
    <cellStyle name="Accent1 - 20%" xfId="874"/>
    <cellStyle name="Accent1 - 40%" xfId="875"/>
    <cellStyle name="Accent1 - 60%" xfId="876"/>
    <cellStyle name="Accent1 2" xfId="877"/>
    <cellStyle name="Accent1 3" xfId="878"/>
    <cellStyle name="Accent1 4" xfId="879"/>
    <cellStyle name="Accent2 - 20%" xfId="880"/>
    <cellStyle name="Accent2 - 40%" xfId="881"/>
    <cellStyle name="Accent2 - 60%" xfId="882"/>
    <cellStyle name="Accent2 2" xfId="883"/>
    <cellStyle name="Accent2 3" xfId="884"/>
    <cellStyle name="Accent2 4" xfId="885"/>
    <cellStyle name="Accent3 - 20%" xfId="886"/>
    <cellStyle name="Accent3 - 40%" xfId="887"/>
    <cellStyle name="Accent3 - 60%" xfId="888"/>
    <cellStyle name="Accent3 2" xfId="889"/>
    <cellStyle name="Accent3 3" xfId="890"/>
    <cellStyle name="Accent3 4" xfId="891"/>
    <cellStyle name="Accent4 - 20%" xfId="892"/>
    <cellStyle name="Accent4 - 40%" xfId="893"/>
    <cellStyle name="Accent4 - 60%" xfId="894"/>
    <cellStyle name="Accent4 2" xfId="895"/>
    <cellStyle name="Accent4 3" xfId="896"/>
    <cellStyle name="Accent4 4" xfId="897"/>
    <cellStyle name="Accent5 - 20%" xfId="898"/>
    <cellStyle name="Accent5 - 40%" xfId="899"/>
    <cellStyle name="Accent5 - 60%" xfId="900"/>
    <cellStyle name="Accent5 2" xfId="901"/>
    <cellStyle name="Accent5 3" xfId="902"/>
    <cellStyle name="Accent5 4" xfId="903"/>
    <cellStyle name="Accent6 - 20%" xfId="904"/>
    <cellStyle name="Accent6 - 40%" xfId="905"/>
    <cellStyle name="Accent6 - 60%" xfId="906"/>
    <cellStyle name="Accent6 2" xfId="907"/>
    <cellStyle name="Accent6 3" xfId="908"/>
    <cellStyle name="Accent6 4" xfId="909"/>
    <cellStyle name="Actual Date" xfId="910"/>
    <cellStyle name="Akzent1 2" xfId="911"/>
    <cellStyle name="Akzent1 2 2" xfId="912"/>
    <cellStyle name="Akzent1 2_Consolidated P&amp;L" xfId="913"/>
    <cellStyle name="Akzent1 3" xfId="914"/>
    <cellStyle name="Akzent2 2" xfId="915"/>
    <cellStyle name="Akzent2 2 2" xfId="916"/>
    <cellStyle name="Akzent2 2_Consolidated P&amp;L" xfId="917"/>
    <cellStyle name="Akzent2 3" xfId="918"/>
    <cellStyle name="Akzent3 2" xfId="919"/>
    <cellStyle name="Akzent3 2 2" xfId="920"/>
    <cellStyle name="Akzent3 2_Consolidated P&amp;L" xfId="921"/>
    <cellStyle name="Akzent3 3" xfId="922"/>
    <cellStyle name="Akzent4 2" xfId="923"/>
    <cellStyle name="Akzent4 2 2" xfId="924"/>
    <cellStyle name="Akzent4 2_Consolidated P&amp;L" xfId="925"/>
    <cellStyle name="Akzent4 3" xfId="926"/>
    <cellStyle name="Akzent5 2" xfId="927"/>
    <cellStyle name="Akzent5 2 2" xfId="928"/>
    <cellStyle name="Akzent5 2_Consolidated P&amp;L" xfId="929"/>
    <cellStyle name="Akzent5 3" xfId="930"/>
    <cellStyle name="Akzent6 2" xfId="931"/>
    <cellStyle name="Akzent6 2 2" xfId="932"/>
    <cellStyle name="Akzent6 2_Consolidated P&amp;L" xfId="933"/>
    <cellStyle name="Akzent6 3" xfId="934"/>
    <cellStyle name="Anmerkungen" xfId="935"/>
    <cellStyle name="arial" xfId="936"/>
    <cellStyle name="Arial 10" xfId="937"/>
    <cellStyle name="Arial 12" xfId="938"/>
    <cellStyle name="Ausgabe 2" xfId="939"/>
    <cellStyle name="Ausgabe 2 2" xfId="940"/>
    <cellStyle name="Ausgabe 2_Consolidated P&amp;L" xfId="941"/>
    <cellStyle name="Ausgabe 3" xfId="942"/>
    <cellStyle name="Avertissement" xfId="943"/>
    <cellStyle name="AxeHor" xfId="944"/>
    <cellStyle name="b" xfId="945"/>
    <cellStyle name="Bad 2" xfId="946"/>
    <cellStyle name="Balken" xfId="947"/>
    <cellStyle name="Balken (dick)" xfId="948"/>
    <cellStyle name="Balken 12pt" xfId="949"/>
    <cellStyle name="Balken 16pt" xfId="950"/>
    <cellStyle name="Balken 2" xfId="951"/>
    <cellStyle name="Balken Projektion" xfId="952"/>
    <cellStyle name="Balken_SollIst" xfId="953"/>
    <cellStyle name="Balkenbeschriftung" xfId="954"/>
    <cellStyle name="bbs" xfId="955"/>
    <cellStyle name="Berechnung 2" xfId="956"/>
    <cellStyle name="Berechnung 2 2" xfId="957"/>
    <cellStyle name="Berechnung 2_Consolidated P&amp;L" xfId="958"/>
    <cellStyle name="Berechnung 3" xfId="959"/>
    <cellStyle name="BilanzKonten" xfId="960"/>
    <cellStyle name="BilanzKopf" xfId="961"/>
    <cellStyle name="BilanzZahlen" xfId="962"/>
    <cellStyle name="BilanzZahlenDetail" xfId="963"/>
    <cellStyle name="BilanzZahlenProzent" xfId="964"/>
    <cellStyle name="BilanzZahlenProzentDetail" xfId="965"/>
    <cellStyle name="Binlik Ayracı_BudgetmitFordFTletzterStand" xfId="966"/>
    <cellStyle name="bl" xfId="967"/>
    <cellStyle name="blue shading" xfId="968"/>
    <cellStyle name="Borders green" xfId="969"/>
    <cellStyle name="Brand Align Left Text" xfId="970"/>
    <cellStyle name="Brand Cell Highlight" xfId="971"/>
    <cellStyle name="Brand Default" xfId="972"/>
    <cellStyle name="Brand Default 2" xfId="973"/>
    <cellStyle name="Brand Default_1 Blank Worksheet1" xfId="974"/>
    <cellStyle name="Brand Forecast Highlight" xfId="975"/>
    <cellStyle name="Brand Highlight Text" xfId="976"/>
    <cellStyle name="Brand Percent" xfId="977"/>
    <cellStyle name="Brand Source" xfId="978"/>
    <cellStyle name="Brand Subtitle with Underline" xfId="979"/>
    <cellStyle name="Brand Subtitle with Underline 2" xfId="980"/>
    <cellStyle name="Brand Subtitle with Underline_Analysis Tool Port_2309" xfId="981"/>
    <cellStyle name="Brand Subtitle without Underline" xfId="982"/>
    <cellStyle name="Brand Subtotal" xfId="983"/>
    <cellStyle name="Brand Title" xfId="984"/>
    <cellStyle name="Brand Title 2" xfId="985"/>
    <cellStyle name="Brand Title_1 Blank Worksheet1" xfId="986"/>
    <cellStyle name="Brand Total" xfId="987"/>
    <cellStyle name="British Pound" xfId="988"/>
    <cellStyle name="c" xfId="989"/>
    <cellStyle name="Calc Currency (0)" xfId="990"/>
    <cellStyle name="Calc Currency (2)" xfId="991"/>
    <cellStyle name="Calc Percent (0)" xfId="992"/>
    <cellStyle name="Calc Percent (1)" xfId="993"/>
    <cellStyle name="Calc Percent (1) 2" xfId="994"/>
    <cellStyle name="Calc Percent (1)_Consolidated P&amp;L Jul" xfId="995"/>
    <cellStyle name="Calc Percent (2)" xfId="996"/>
    <cellStyle name="Calc Percent (2) 2" xfId="997"/>
    <cellStyle name="Calc Percent (2)_Consolidated P&amp;L Jul" xfId="998"/>
    <cellStyle name="Calc Units (0)" xfId="999"/>
    <cellStyle name="Calc Units (1)" xfId="1000"/>
    <cellStyle name="Calc Units (2)" xfId="1001"/>
    <cellStyle name="Calcul" xfId="1002"/>
    <cellStyle name="Calculation 2" xfId="1003"/>
    <cellStyle name="cárky [0]_OFFICE_" xfId="1004"/>
    <cellStyle name="čárky_01 - BusCase Voice_new_v4" xfId="1005"/>
    <cellStyle name="cárky_OFFICE_" xfId="1006"/>
    <cellStyle name="Case" xfId="1007"/>
    <cellStyle name="Cat title white end" xfId="1008"/>
    <cellStyle name="Celkem" xfId="1009"/>
    <cellStyle name="Cellule liée" xfId="1010"/>
    <cellStyle name="Center" xfId="1011"/>
    <cellStyle name="che" xfId="1012"/>
    <cellStyle name="CHECK" xfId="1013"/>
    <cellStyle name="Check 0,000" xfId="1014"/>
    <cellStyle name="Check Cell 2" xfId="1015"/>
    <cellStyle name="Chybně" xfId="1016"/>
    <cellStyle name="ciarky [0]_OFFICE_" xfId="1017"/>
    <cellStyle name="ciarky_OFFICE_" xfId="1018"/>
    <cellStyle name="Col title" xfId="1019"/>
    <cellStyle name="Col title &quot;years&quot; (eg 4 years)" xfId="1020"/>
    <cellStyle name="Col title dates (m-y)" xfId="1021"/>
    <cellStyle name="Col title multplie" xfId="1022"/>
    <cellStyle name="Col title percent" xfId="1023"/>
    <cellStyle name="Col title year(eg 2004)" xfId="1024"/>
    <cellStyle name="Col title_SollIst" xfId="1025"/>
    <cellStyle name="ColHeading" xfId="1026"/>
    <cellStyle name="Collegamento ipertestuale_PLDT" xfId="1027"/>
    <cellStyle name="Column Title" xfId="1028"/>
    <cellStyle name="Column Title 2" xfId="1029"/>
    <cellStyle name="Comma [00]" xfId="1030"/>
    <cellStyle name="Comma [1]" xfId="1031"/>
    <cellStyle name="Comma 0" xfId="1032"/>
    <cellStyle name="Comma 0*" xfId="1033"/>
    <cellStyle name="Comma 0_070208 Titan - Bank Case final" xfId="1034"/>
    <cellStyle name="Comma 2" xfId="1035"/>
    <cellStyle name="Comma 2 2" xfId="1036"/>
    <cellStyle name="Comma 2_Consolidated P&amp;L" xfId="1037"/>
    <cellStyle name="Comma 3" xfId="1038"/>
    <cellStyle name="Comma 4" xfId="1039"/>
    <cellStyle name="Comma 5" xfId="1040"/>
    <cellStyle name="Comma 5 2" xfId="1041"/>
    <cellStyle name="Comma 6" xfId="1042"/>
    <cellStyle name="Comma 7" xfId="1043"/>
    <cellStyle name="Comma 7 2" xfId="1044"/>
    <cellStyle name="Commentaire" xfId="1045"/>
    <cellStyle name="Company" xfId="1046"/>
    <cellStyle name="Company 2" xfId="1047"/>
    <cellStyle name="Cover Date" xfId="1048"/>
    <cellStyle name="Cover presentation title" xfId="1049"/>
    <cellStyle name="Cover Subtitle" xfId="1050"/>
    <cellStyle name="Cover Title" xfId="1051"/>
    <cellStyle name="cross_pull" xfId="1052"/>
    <cellStyle name="cu" xfId="1053"/>
    <cellStyle name="cu 2" xfId="1054"/>
    <cellStyle name="cu_Consolidated P&amp;L Aug" xfId="1055"/>
    <cellStyle name="Cur" xfId="1056"/>
    <cellStyle name="CurRatio" xfId="1057"/>
    <cellStyle name="CurRatio 2" xfId="1058"/>
    <cellStyle name="Currency [00]" xfId="1059"/>
    <cellStyle name="Currency [1]" xfId="1060"/>
    <cellStyle name="Currency [2]" xfId="1061"/>
    <cellStyle name="Currency 0" xfId="1062"/>
    <cellStyle name="Currency 2" xfId="1063"/>
    <cellStyle name="Currency 3" xfId="1064"/>
    <cellStyle name="Currency-Denomination" xfId="1065"/>
    <cellStyle name="Date" xfId="3"/>
    <cellStyle name="Date (dd/mmm/yyyy)" xfId="1066"/>
    <cellStyle name="Date (mm/yyyy)" xfId="1067"/>
    <cellStyle name="DATE [dd/mm/yy]" xfId="1068"/>
    <cellStyle name="Date Aligned" xfId="1069"/>
    <cellStyle name="Date dd-mmm" xfId="1070"/>
    <cellStyle name="Date dd-mmm-yy" xfId="1071"/>
    <cellStyle name="Date mmm-yy" xfId="1072"/>
    <cellStyle name="Date Short" xfId="1073"/>
    <cellStyle name="Dates" xfId="1074"/>
    <cellStyle name="Datum" xfId="1075"/>
    <cellStyle name="Datum 10" xfId="1076"/>
    <cellStyle name="Datum 11" xfId="1077"/>
    <cellStyle name="Datum 12" xfId="1078"/>
    <cellStyle name="Datum 8" xfId="1079"/>
    <cellStyle name="Datum 9" xfId="1080"/>
    <cellStyle name="Datum_C |Bilanz" xfId="1081"/>
    <cellStyle name="DatumMonat" xfId="1082"/>
    <cellStyle name="DatumVoll" xfId="1083"/>
    <cellStyle name="Datumvollständig" xfId="1084"/>
    <cellStyle name="Days [Eingabe]" xfId="1085"/>
    <cellStyle name="Days [Eingabe] 2" xfId="1086"/>
    <cellStyle name="Days [Eingabe]_Consolidated P&amp;L Aug" xfId="1087"/>
    <cellStyle name="Days_041221 VICTOR FinModel Group SG case 17" xfId="1088"/>
    <cellStyle name="DblLineDollarAcct" xfId="1089"/>
    <cellStyle name="DblLinePercent" xfId="1090"/>
    <cellStyle name="dd/mm" xfId="1091"/>
    <cellStyle name="Decimal_0dp" xfId="1092"/>
    <cellStyle name="Deviant" xfId="1093"/>
    <cellStyle name="Dezimal 0,0" xfId="1094"/>
    <cellStyle name="Dezimal 0,0 2" xfId="1095"/>
    <cellStyle name="Dezimal 2" xfId="1096"/>
    <cellStyle name="Dezimal 2 2" xfId="1097"/>
    <cellStyle name="Dezimal 3" xfId="1098"/>
    <cellStyle name="Dezimal 4" xfId="1099"/>
    <cellStyle name="Dezimal 5" xfId="1100"/>
    <cellStyle name="Dezimal 6" xfId="1101"/>
    <cellStyle name="Dezimal-Modell" xfId="1102"/>
    <cellStyle name="DM" xfId="1103"/>
    <cellStyle name="Dollar" xfId="1104"/>
    <cellStyle name="DollarAccounting" xfId="1105"/>
    <cellStyle name="Dollars" xfId="1106"/>
    <cellStyle name="Dotted Line" xfId="1107"/>
    <cellStyle name="Double" xfId="1108"/>
    <cellStyle name="Double Accounting" xfId="1109"/>
    <cellStyle name="Eingabe 2" xfId="1110"/>
    <cellStyle name="Eingabe 2 2" xfId="1111"/>
    <cellStyle name="Eingabe 2_Consolidated P&amp;L" xfId="1112"/>
    <cellStyle name="Eingabe 3" xfId="1113"/>
    <cellStyle name="Emphasis 1" xfId="1114"/>
    <cellStyle name="Emphasis 2" xfId="1115"/>
    <cellStyle name="Emphasis 3" xfId="1116"/>
    <cellStyle name="Enter Currency (0)" xfId="1117"/>
    <cellStyle name="Enter Currency (2)" xfId="1118"/>
    <cellStyle name="Enter Units (0)" xfId="1119"/>
    <cellStyle name="Enter Units (1)" xfId="1120"/>
    <cellStyle name="Enter Units (2)" xfId="1121"/>
    <cellStyle name="Entrée" xfId="1122"/>
    <cellStyle name="Ergebnis 2" xfId="1123"/>
    <cellStyle name="Ergebnis 2 2" xfId="1124"/>
    <cellStyle name="Ergebnis 2_Consolidated P&amp;L" xfId="1125"/>
    <cellStyle name="Ergebnis 3" xfId="1126"/>
    <cellStyle name="Erklärender Text 2" xfId="1127"/>
    <cellStyle name="Erklärender Text 2 2" xfId="1128"/>
    <cellStyle name="Erklärender Text 2_Consolidated P&amp;L" xfId="1129"/>
    <cellStyle name="Erklärender Text 3" xfId="1130"/>
    <cellStyle name="Euro" xfId="1131"/>
    <cellStyle name="Euro 2" xfId="1132"/>
    <cellStyle name="Euro 3" xfId="1133"/>
    <cellStyle name="Euro 4" xfId="1134"/>
    <cellStyle name="Euro Mio." xfId="1135"/>
    <cellStyle name="Euro_(EU  ROW COGS ANDERE)Umsatzplanung EU ROW 09_2006" xfId="1136"/>
    <cellStyle name="Explanatory Text 2" xfId="1137"/>
    <cellStyle name="EY Narrative text" xfId="1138"/>
    <cellStyle name="EY%colcalc" xfId="1139"/>
    <cellStyle name="EY%input" xfId="1140"/>
    <cellStyle name="EY%rowcalc" xfId="1141"/>
    <cellStyle name="EY0dp" xfId="1142"/>
    <cellStyle name="EY1dp" xfId="1143"/>
    <cellStyle name="EY2dp" xfId="1144"/>
    <cellStyle name="EY3dp" xfId="1145"/>
    <cellStyle name="EYChartTitle" xfId="1146"/>
    <cellStyle name="EYColumnHeading" xfId="1147"/>
    <cellStyle name="EYColumnHeadingItalic" xfId="1148"/>
    <cellStyle name="EYCoverDatabookName" xfId="1149"/>
    <cellStyle name="EYCoverDate" xfId="1150"/>
    <cellStyle name="EYCoverDraft" xfId="1151"/>
    <cellStyle name="EYCoverProjectName" xfId="1152"/>
    <cellStyle name="EYCurrency" xfId="1153"/>
    <cellStyle name="EYHeading1" xfId="1154"/>
    <cellStyle name="EYheading2" xfId="1155"/>
    <cellStyle name="EYheading3" xfId="1156"/>
    <cellStyle name="EYInputNormal" xfId="1157"/>
    <cellStyle name="EYInputNormal 2" xfId="1158"/>
    <cellStyle name="EYInputNormal_SollIst" xfId="1159"/>
    <cellStyle name="EYNotes" xfId="1160"/>
    <cellStyle name="EYNotesHeading" xfId="1161"/>
    <cellStyle name="EYnumber" xfId="1162"/>
    <cellStyle name="EYSectionHeading" xfId="1163"/>
    <cellStyle name="EYSheetHeader1" xfId="1164"/>
    <cellStyle name="EYSheetHeading" xfId="1165"/>
    <cellStyle name="EYsmallheading" xfId="1166"/>
    <cellStyle name="EYSource" xfId="1167"/>
    <cellStyle name="EYSubtotal" xfId="1168"/>
    <cellStyle name="EYtext" xfId="1169"/>
    <cellStyle name="EYtextbold" xfId="1170"/>
    <cellStyle name="EYtextbolditalic" xfId="1171"/>
    <cellStyle name="EYtextitalic" xfId="1172"/>
    <cellStyle name="Ezres [0]_OFFICE_" xfId="1173"/>
    <cellStyle name="Ezres_OFFICE_" xfId="1174"/>
    <cellStyle name="Factor" xfId="1175"/>
    <cellStyle name="Fest" xfId="1176"/>
    <cellStyle name="Fixed" xfId="1177"/>
    <cellStyle name="Fixed 2" xfId="1178"/>
    <cellStyle name="Fixed_Consolidated P&amp;L Jul" xfId="1179"/>
    <cellStyle name="Footer SBILogo1" xfId="1180"/>
    <cellStyle name="Footer SBILogo2" xfId="1181"/>
    <cellStyle name="Footnote" xfId="1182"/>
    <cellStyle name="Footnote Reference" xfId="1183"/>
    <cellStyle name="Footnote_comments" xfId="1184"/>
    <cellStyle name="Forecast Cell Column Heading" xfId="1185"/>
    <cellStyle name="Forecast Style" xfId="1186"/>
    <cellStyle name="Formeln" xfId="1187"/>
    <cellStyle name="Gesamt" xfId="1188"/>
    <cellStyle name="Good 2" xfId="1189"/>
    <cellStyle name="Grey" xfId="1190"/>
    <cellStyle name="Gut 2" xfId="1191"/>
    <cellStyle name="Gut 2 2" xfId="1192"/>
    <cellStyle name="Gut 2_Consolidated P&amp;L" xfId="1193"/>
    <cellStyle name="Gut 3" xfId="1194"/>
    <cellStyle name="Hard Percent" xfId="1195"/>
    <cellStyle name="Header" xfId="4"/>
    <cellStyle name="Header Draft Stamp" xfId="1196"/>
    <cellStyle name="Header_070222 Titan - covenant calculation (final)_banks" xfId="1197"/>
    <cellStyle name="Header1" xfId="1198"/>
    <cellStyle name="Header2" xfId="1199"/>
    <cellStyle name="heading" xfId="1200"/>
    <cellStyle name="Heading 1 2" xfId="1201"/>
    <cellStyle name="Heading 1 Above" xfId="1202"/>
    <cellStyle name="Heading 1+" xfId="1203"/>
    <cellStyle name="heading 10" xfId="1204"/>
    <cellStyle name="Heading 2 2" xfId="1205"/>
    <cellStyle name="Heading 2 Below" xfId="1206"/>
    <cellStyle name="Heading 2+" xfId="1207"/>
    <cellStyle name="Heading 3 2" xfId="1208"/>
    <cellStyle name="Heading 3 3" xfId="1209"/>
    <cellStyle name="Heading 3+" xfId="1210"/>
    <cellStyle name="Heading 4 2" xfId="1211"/>
    <cellStyle name="Heading 4 3" xfId="1212"/>
    <cellStyle name="heading 5" xfId="1213"/>
    <cellStyle name="heading 6" xfId="1214"/>
    <cellStyle name="heading 7" xfId="1215"/>
    <cellStyle name="heading 8" xfId="1216"/>
    <cellStyle name="heading 9" xfId="1217"/>
    <cellStyle name="Heading bar" xfId="1218"/>
    <cellStyle name="heading info" xfId="1219"/>
    <cellStyle name="heading info 2" xfId="1220"/>
    <cellStyle name="heading info 2 2" xfId="1221"/>
    <cellStyle name="heading info 3" xfId="1222"/>
    <cellStyle name="heading info 3 2" xfId="1223"/>
    <cellStyle name="heading info 4" xfId="1224"/>
    <cellStyle name="heading info 4 2" xfId="1225"/>
    <cellStyle name="heading info 5" xfId="1226"/>
    <cellStyle name="heading info 5 2" xfId="1227"/>
    <cellStyle name="heading info 6" xfId="1228"/>
    <cellStyle name="heading info 6 2" xfId="1229"/>
    <cellStyle name="heading info 7" xfId="1230"/>
    <cellStyle name="Heading page" xfId="1231"/>
    <cellStyle name="Heading1" xfId="1232"/>
    <cellStyle name="Heading1 2" xfId="1233"/>
    <cellStyle name="Heading2" xfId="1234"/>
    <cellStyle name="Heading2 2" xfId="1235"/>
    <cellStyle name="Heading2_Consolidated P&amp;L Jul" xfId="1236"/>
    <cellStyle name="HeadingS" xfId="1237"/>
    <cellStyle name="HeadingS 2" xfId="1238"/>
    <cellStyle name="HIGHLIGHT" xfId="1239"/>
    <cellStyle name="Hist" xfId="5"/>
    <cellStyle name="Hyperlink 2" xfId="1240"/>
    <cellStyle name="Hyperlink 2 2" xfId="1241"/>
    <cellStyle name="Hyperlink 3" xfId="1242"/>
    <cellStyle name="Hypertextový odkaz_OFFICE_" xfId="1243"/>
    <cellStyle name="IN [0.0 / Fett]" xfId="1244"/>
    <cellStyle name="IN [0.0%]" xfId="1245"/>
    <cellStyle name="IN [0.0]" xfId="1246"/>
    <cellStyle name="IN [0.00%]" xfId="1247"/>
    <cellStyle name="IN [0.00]" xfId="1248"/>
    <cellStyle name="IN [7 Font/Fett]" xfId="1249"/>
    <cellStyle name="IN [7 Font/Kursiv]" xfId="1250"/>
    <cellStyle name="IN [7 Font]" xfId="1251"/>
    <cellStyle name="IN [bbs]" xfId="1252"/>
    <cellStyle name="IN [x.xx]" xfId="1253"/>
    <cellStyle name="Indented" xfId="1254"/>
    <cellStyle name="INPUT" xfId="6"/>
    <cellStyle name="Input [yellow]" xfId="1255"/>
    <cellStyle name="Input 2" xfId="1256"/>
    <cellStyle name="Input dates" xfId="1257"/>
    <cellStyle name="Input Kunde" xfId="1258"/>
    <cellStyle name="Input multiple" xfId="1259"/>
    <cellStyle name="Input normal" xfId="1260"/>
    <cellStyle name="Input percent" xfId="1261"/>
    <cellStyle name="Input Verfasser" xfId="1262"/>
    <cellStyle name="Input years" xfId="1263"/>
    <cellStyle name="input%" xfId="1264"/>
    <cellStyle name="Inputfeld" xfId="1265"/>
    <cellStyle name="Inputzelle" xfId="1266"/>
    <cellStyle name="Insatisfaisant" xfId="1267"/>
    <cellStyle name="Item" xfId="1268"/>
    <cellStyle name="Item 2" xfId="1269"/>
    <cellStyle name="ItemTypeClass" xfId="1270"/>
    <cellStyle name="ItemTypeClass 2" xfId="1271"/>
    <cellStyle name="ItemTypeClass_Consolidated P&amp;L Jul" xfId="1272"/>
    <cellStyle name="IVB" xfId="1273"/>
    <cellStyle name="IVB 2" xfId="1274"/>
    <cellStyle name="Jahr" xfId="1275"/>
    <cellStyle name="Jahr (aktuell)" xfId="1276"/>
    <cellStyle name="Jahr (erwartet)" xfId="1277"/>
    <cellStyle name="Jahr_Bewertung Summary" xfId="1278"/>
    <cellStyle name="Komma 2" xfId="1279"/>
    <cellStyle name="Komma 3" xfId="1280"/>
    <cellStyle name="Komma0" xfId="1281"/>
    <cellStyle name="Kontrolní buňka" xfId="1282"/>
    <cellStyle name="kursiv unterstrichen" xfId="1283"/>
    <cellStyle name="Label" xfId="1284"/>
    <cellStyle name="Lien hypertexte" xfId="1285"/>
    <cellStyle name="Lien hypertexte 2" xfId="1286"/>
    <cellStyle name="Link Currency (0)" xfId="1287"/>
    <cellStyle name="Link Currency (2)" xfId="1288"/>
    <cellStyle name="Link Units (0)" xfId="1289"/>
    <cellStyle name="Link Units (1)" xfId="1290"/>
    <cellStyle name="Link Units (2)" xfId="1291"/>
    <cellStyle name="Linked Cell 2" xfId="1292"/>
    <cellStyle name="LTM Cell Column Heading" xfId="1293"/>
    <cellStyle name="m²" xfId="1294"/>
    <cellStyle name="Margin" xfId="1295"/>
    <cellStyle name="Margin 2" xfId="1296"/>
    <cellStyle name="meny_OFFICE_" xfId="1297"/>
    <cellStyle name="MF" xfId="1298"/>
    <cellStyle name="Migliaia (0)_Cartel3" xfId="1299"/>
    <cellStyle name="Migliaia_AdR prelim valuation 010130 base case Ver5 Final" xfId="1300"/>
    <cellStyle name="Millares [0]_ActionPlanNew" xfId="1301"/>
    <cellStyle name="Millares_~4850001" xfId="1302"/>
    <cellStyle name="Milliers [0]_01 Dossier Budget V1 BU01.xls Graphique 1" xfId="1303"/>
    <cellStyle name="Milliers_01 Dossier Budget V1 BU01.xls Graphique 1" xfId="1304"/>
    <cellStyle name="Millions [1]" xfId="1305"/>
    <cellStyle name="MLComma0" xfId="1306"/>
    <cellStyle name="MLPercent0" xfId="1307"/>
    <cellStyle name="Model" xfId="1308"/>
    <cellStyle name="Moneda [0]_ActionPlanNew" xfId="1309"/>
    <cellStyle name="Moneda_ActionPlanNew" xfId="1310"/>
    <cellStyle name="Monétaire [0]_01 Dossier Budget V1 BU01.xls Graphique 1" xfId="1311"/>
    <cellStyle name="Monétaire_01 Dossier Budget V1 BU01.xls Graphique 1" xfId="1312"/>
    <cellStyle name="MONTH_YYYY" xfId="10"/>
    <cellStyle name="Multiple" xfId="7"/>
    <cellStyle name="Multiple [0]" xfId="1313"/>
    <cellStyle name="Multiple [1]" xfId="1314"/>
    <cellStyle name="Multiple [1] 2" xfId="1315"/>
    <cellStyle name="Multiple [x.x/Fett]" xfId="1316"/>
    <cellStyle name="Multiple [x.x]" xfId="1317"/>
    <cellStyle name="Multiple 0,0x" xfId="1318"/>
    <cellStyle name="Multiple Cell Column Heading" xfId="1319"/>
    <cellStyle name="Multiple_070222 Titan - covenant calculation (final)_banks" xfId="1320"/>
    <cellStyle name="Mutiple [x.x]" xfId="1321"/>
    <cellStyle name="Mutiple [x.xx]" xfId="1322"/>
    <cellStyle name="Nadpis 1" xfId="1323"/>
    <cellStyle name="Nadpis 2" xfId="1324"/>
    <cellStyle name="Nadpis 3" xfId="1325"/>
    <cellStyle name="Nadpis 4" xfId="1326"/>
    <cellStyle name="Names" xfId="1327"/>
    <cellStyle name="Název" xfId="1328"/>
    <cellStyle name="Neutral 10" xfId="1329"/>
    <cellStyle name="Neutral 11" xfId="1330"/>
    <cellStyle name="Neutral 12" xfId="1331"/>
    <cellStyle name="Neutral 13" xfId="1332"/>
    <cellStyle name="Neutral 2" xfId="1333"/>
    <cellStyle name="Neutral 2 2" xfId="1334"/>
    <cellStyle name="Neutral 2_Consolidated P&amp;L" xfId="1335"/>
    <cellStyle name="Neutral 3" xfId="1336"/>
    <cellStyle name="Neutral 4" xfId="1337"/>
    <cellStyle name="Neutral 5" xfId="1338"/>
    <cellStyle name="Neutral 6" xfId="1339"/>
    <cellStyle name="Neutral 7" xfId="1340"/>
    <cellStyle name="Neutral 8" xfId="1341"/>
    <cellStyle name="Neutral 9" xfId="1342"/>
    <cellStyle name="Neutrální" xfId="1343"/>
    <cellStyle name="Neutre" xfId="1344"/>
    <cellStyle name="no dec" xfId="1345"/>
    <cellStyle name="no dec 2" xfId="1346"/>
    <cellStyle name="Normal" xfId="0" builtinId="0" customBuiltin="1"/>
    <cellStyle name="Normal - Style1" xfId="1347"/>
    <cellStyle name="Normal 0.0;(0.0)" xfId="1348"/>
    <cellStyle name="Normal 2" xfId="1349"/>
    <cellStyle name="Normal 2 2" xfId="1350"/>
    <cellStyle name="Normal 2 3" xfId="1351"/>
    <cellStyle name="Normal 2 3 2" xfId="1352"/>
    <cellStyle name="Normal 2 4" xfId="1353"/>
    <cellStyle name="Normal 2_100212_Detailplanung 10-12_Umsatz_MatAuf_int DL_V01" xfId="1354"/>
    <cellStyle name="Normal 3" xfId="1355"/>
    <cellStyle name="Normal 4" xfId="1356"/>
    <cellStyle name="Normal 4 2" xfId="1357"/>
    <cellStyle name="Normal 5" xfId="1358"/>
    <cellStyle name="Normal 5 2" xfId="1359"/>
    <cellStyle name="Normal 5 3" xfId="1360"/>
    <cellStyle name="Normal 5 4" xfId="1361"/>
    <cellStyle name="Normal 6" xfId="1362"/>
    <cellStyle name="Normal 7" xfId="1363"/>
    <cellStyle name="Normal 8" xfId="1364"/>
    <cellStyle name="Normal 9" xfId="1365"/>
    <cellStyle name="Normal 9 2" xfId="1366"/>
    <cellStyle name="Normal millions" xfId="1367"/>
    <cellStyle name="Normal no decimal" xfId="1368"/>
    <cellStyle name="Normal thousands" xfId="1369"/>
    <cellStyle name="Normal two decimals" xfId="1370"/>
    <cellStyle name="Normál_19062008_Forecast_Gery" xfId="1371"/>
    <cellStyle name="Normale_AAON stpck price" xfId="1372"/>
    <cellStyle name="NormalGB" xfId="1373"/>
    <cellStyle name="Normall" xfId="1374"/>
    <cellStyle name="normální 2" xfId="1375"/>
    <cellStyle name="normální_01 - adslONE_BusCase_v17" xfId="1376"/>
    <cellStyle name="Normalny_56.Podstawowe dane o woj.(1)" xfId="1377"/>
    <cellStyle name="Note 2" xfId="1378"/>
    <cellStyle name="Notes" xfId="1379"/>
    <cellStyle name="Notiz 2" xfId="1380"/>
    <cellStyle name="Notiz 2 2" xfId="1381"/>
    <cellStyle name="Notiz 2_Consolidated P&amp;L" xfId="1382"/>
    <cellStyle name="Notiz 3" xfId="1383"/>
    <cellStyle name="Numbers Normal" xfId="1384"/>
    <cellStyle name="Output 2" xfId="1385"/>
    <cellStyle name="Outputfeld" xfId="1386"/>
    <cellStyle name="OV" xfId="1387"/>
    <cellStyle name="OV 2" xfId="1388"/>
    <cellStyle name="p1" xfId="1389"/>
    <cellStyle name="Page Number" xfId="1390"/>
    <cellStyle name="ParaBirimi [0]_Ausland 98" xfId="1391"/>
    <cellStyle name="ParaBirimi_Ausland 98" xfId="1392"/>
    <cellStyle name="parité" xfId="1393"/>
    <cellStyle name="PB Table Heading" xfId="1394"/>
    <cellStyle name="PB Table Highlight1" xfId="1395"/>
    <cellStyle name="PB Table Highlight2" xfId="1396"/>
    <cellStyle name="PB Table Highlight3" xfId="1397"/>
    <cellStyle name="PB Table Standard Row" xfId="1398"/>
    <cellStyle name="PB Table Subtotal Row" xfId="1399"/>
    <cellStyle name="PB Table Total Row" xfId="1400"/>
    <cellStyle name="Pénznem [0]_OFFICE_" xfId="1401"/>
    <cellStyle name="Pénznem_OFFICE_" xfId="1402"/>
    <cellStyle name="Percent" xfId="1" builtinId="5" customBuiltin="1"/>
    <cellStyle name="Percent [0.0%]" xfId="1403"/>
    <cellStyle name="Percent [0]" xfId="1404"/>
    <cellStyle name="Percent [0] 2" xfId="1405"/>
    <cellStyle name="Percent [00]" xfId="1406"/>
    <cellStyle name="Percent [00] 2" xfId="1407"/>
    <cellStyle name="Percent [1]" xfId="1408"/>
    <cellStyle name="Percent [1] [Eingabe]" xfId="1409"/>
    <cellStyle name="Percent [1] Eingabe" xfId="1410"/>
    <cellStyle name="Percent [1] text" xfId="1411"/>
    <cellStyle name="Percent [1]_060415 Football field vers03" xfId="1412"/>
    <cellStyle name="Percent [2]" xfId="1413"/>
    <cellStyle name="Percent 2" xfId="1414"/>
    <cellStyle name="Percent 2 2" xfId="1415"/>
    <cellStyle name="Percent 2 3" xfId="1416"/>
    <cellStyle name="Percent 3" xfId="1417"/>
    <cellStyle name="Percent 3 2" xfId="1418"/>
    <cellStyle name="Percent 4" xfId="1419"/>
    <cellStyle name="Percent 5" xfId="1420"/>
    <cellStyle name="Percent 6" xfId="1421"/>
    <cellStyle name="PercentChange" xfId="1422"/>
    <cellStyle name="PercentChange 2" xfId="1423"/>
    <cellStyle name="Percentuale_AAON_summary_Kevin" xfId="1424"/>
    <cellStyle name="Popis" xfId="1425"/>
    <cellStyle name="PosBerechnung" xfId="1426"/>
    <cellStyle name="PosNr" xfId="1427"/>
    <cellStyle name="PosNr2" xfId="1428"/>
    <cellStyle name="pound" xfId="1429"/>
    <cellStyle name="Poznámka" xfId="1430"/>
    <cellStyle name="PrePop Currency (0)" xfId="1431"/>
    <cellStyle name="PrePop Currency (2)" xfId="1432"/>
    <cellStyle name="PrePop Units (0)" xfId="1433"/>
    <cellStyle name="PrePop Units (1)" xfId="1434"/>
    <cellStyle name="PrePop Units (2)" xfId="1435"/>
    <cellStyle name="Price" xfId="1436"/>
    <cellStyle name="procent 2" xfId="1437"/>
    <cellStyle name="Profit figure" xfId="1438"/>
    <cellStyle name="Profit figure 2" xfId="1439"/>
    <cellStyle name="Propojená buňka" xfId="1440"/>
    <cellStyle name="Proz. 0St__gr" xfId="1441"/>
    <cellStyle name="Proz. 2St__gr" xfId="1442"/>
    <cellStyle name="Proz.0_stellig" xfId="1443"/>
    <cellStyle name="Proz.2_stellig" xfId="1444"/>
    <cellStyle name="Prozent [0.0%]" xfId="1445"/>
    <cellStyle name="Prozent [0.00%]" xfId="1446"/>
    <cellStyle name="Prozent [0]" xfId="1447"/>
    <cellStyle name="Prozent 0,0%" xfId="1448"/>
    <cellStyle name="Prozent 0,0% 2" xfId="1449"/>
    <cellStyle name="Prozent 0,00%" xfId="1450"/>
    <cellStyle name="Prozent 0,00% 2" xfId="1451"/>
    <cellStyle name="Prozent 2" xfId="1452"/>
    <cellStyle name="Prozent 2 2" xfId="1453"/>
    <cellStyle name="Prozent 2 3" xfId="1454"/>
    <cellStyle name="Prozent 2 4" xfId="1455"/>
    <cellStyle name="Prozent 3" xfId="1456"/>
    <cellStyle name="Prozent 3 2" xfId="1457"/>
    <cellStyle name="Prozent 4" xfId="1458"/>
    <cellStyle name="Prozent 5" xfId="1459"/>
    <cellStyle name="Prozent-blue" xfId="1460"/>
    <cellStyle name="Rahmen oben" xfId="1461"/>
    <cellStyle name="Rahmen_oben" xfId="1462"/>
    <cellStyle name="ratio" xfId="1463"/>
    <cellStyle name="ratio 2" xfId="1464"/>
    <cellStyle name="Ratios" xfId="1465"/>
    <cellStyle name="Ratios 0.00x" xfId="1466"/>
    <cellStyle name="Ratios x" xfId="1467"/>
    <cellStyle name="Ratios_K 010418 Project Rock" xfId="1468"/>
    <cellStyle name="Ritter" xfId="1469"/>
    <cellStyle name="Row" xfId="1470"/>
    <cellStyle name="Row title 1" xfId="1471"/>
    <cellStyle name="Row Title 3" xfId="1472"/>
    <cellStyle name="Salomon Logo" xfId="1473"/>
    <cellStyle name="SAPBEXaggData" xfId="1474"/>
    <cellStyle name="SAPBEXaggDataEmph" xfId="1475"/>
    <cellStyle name="SAPBEXaggItem" xfId="1476"/>
    <cellStyle name="SAPBEXaggItemX" xfId="1477"/>
    <cellStyle name="SAPBEXchaText" xfId="1478"/>
    <cellStyle name="SAPBEXchaText 2" xfId="1479"/>
    <cellStyle name="SAPBEXchaText_Consolidated P&amp;L" xfId="1480"/>
    <cellStyle name="SAPBEXexcBad7" xfId="1481"/>
    <cellStyle name="SAPBEXexcBad8" xfId="1482"/>
    <cellStyle name="SAPBEXexcBad9" xfId="1483"/>
    <cellStyle name="SAPBEXexcCritical4" xfId="1484"/>
    <cellStyle name="SAPBEXexcCritical5" xfId="1485"/>
    <cellStyle name="SAPBEXexcCritical6" xfId="1486"/>
    <cellStyle name="SAPBEXexcGood1" xfId="1487"/>
    <cellStyle name="SAPBEXexcGood2" xfId="1488"/>
    <cellStyle name="SAPBEXexcGood3" xfId="1489"/>
    <cellStyle name="SAPBEXfilterDrill" xfId="1490"/>
    <cellStyle name="SAPBEXfilterItem" xfId="1491"/>
    <cellStyle name="SAPBEXfilterText" xfId="1492"/>
    <cellStyle name="SAPBEXfilterText 2" xfId="1493"/>
    <cellStyle name="SAPBEXfilterText_Consolidated P&amp;L" xfId="1494"/>
    <cellStyle name="SAPBEXformats" xfId="1495"/>
    <cellStyle name="SAPBEXformats 2" xfId="1496"/>
    <cellStyle name="SAPBEXformats_Consolidated P&amp;L" xfId="1497"/>
    <cellStyle name="SAPBEXheaderItem" xfId="1498"/>
    <cellStyle name="SAPBEXheaderItem 2" xfId="1499"/>
    <cellStyle name="SAPBEXheaderItem_Consolidated P&amp;L" xfId="1500"/>
    <cellStyle name="SAPBEXheaderText" xfId="1501"/>
    <cellStyle name="SAPBEXheaderText 2" xfId="1502"/>
    <cellStyle name="SAPBEXheaderText_Consolidated P&amp;L" xfId="1503"/>
    <cellStyle name="SAPBEXHLevel0" xfId="1504"/>
    <cellStyle name="SAPBEXHLevel0 2" xfId="1505"/>
    <cellStyle name="SAPBEXHLevel0_Consolidated P&amp;L" xfId="1506"/>
    <cellStyle name="SAPBEXHLevel0X" xfId="1507"/>
    <cellStyle name="SAPBEXHLevel0X 2" xfId="1508"/>
    <cellStyle name="SAPBEXHLevel0X_Consolidated P&amp;L" xfId="1509"/>
    <cellStyle name="SAPBEXHLevel1" xfId="1510"/>
    <cellStyle name="SAPBEXHLevel1 2" xfId="1511"/>
    <cellStyle name="SAPBEXHLevel1_Consolidated P&amp;L" xfId="1512"/>
    <cellStyle name="SAPBEXHLevel1X" xfId="1513"/>
    <cellStyle name="SAPBEXHLevel1X 2" xfId="1514"/>
    <cellStyle name="SAPBEXHLevel1X_Consolidated P&amp;L" xfId="1515"/>
    <cellStyle name="SAPBEXHLevel2" xfId="1516"/>
    <cellStyle name="SAPBEXHLevel2 2" xfId="1517"/>
    <cellStyle name="SAPBEXHLevel2_Consolidated P&amp;L" xfId="1518"/>
    <cellStyle name="SAPBEXHLevel2X" xfId="1519"/>
    <cellStyle name="SAPBEXHLevel2X 2" xfId="1520"/>
    <cellStyle name="SAPBEXHLevel2X_Consolidated P&amp;L" xfId="1521"/>
    <cellStyle name="SAPBEXHLevel3" xfId="1522"/>
    <cellStyle name="SAPBEXHLevel3 2" xfId="1523"/>
    <cellStyle name="SAPBEXHLevel3_Consolidated P&amp;L" xfId="1524"/>
    <cellStyle name="SAPBEXHLevel3X" xfId="1525"/>
    <cellStyle name="SAPBEXHLevel3X 2" xfId="1526"/>
    <cellStyle name="SAPBEXHLevel3X_Consolidated P&amp;L" xfId="1527"/>
    <cellStyle name="SAPBEXinputData" xfId="1528"/>
    <cellStyle name="SAPBEXItemHeader" xfId="1529"/>
    <cellStyle name="SAPBEXresData" xfId="1530"/>
    <cellStyle name="SAPBEXresDataEmph" xfId="1531"/>
    <cellStyle name="SAPBEXresItem" xfId="1532"/>
    <cellStyle name="SAPBEXresItemX" xfId="1533"/>
    <cellStyle name="SAPBEXstdData" xfId="1534"/>
    <cellStyle name="SAPBEXstdData 2" xfId="1535"/>
    <cellStyle name="SAPBEXstdData_Consolidated P&amp;L" xfId="1536"/>
    <cellStyle name="SAPBEXstdDataEmph" xfId="1537"/>
    <cellStyle name="SAPBEXstdItem" xfId="1538"/>
    <cellStyle name="SAPBEXstdItem 2" xfId="1539"/>
    <cellStyle name="SAPBEXstdItem_Consolidated P&amp;L" xfId="1540"/>
    <cellStyle name="SAPBEXstdItemX" xfId="1541"/>
    <cellStyle name="SAPBEXstdItemX 2" xfId="1542"/>
    <cellStyle name="SAPBEXstdItemX_Consolidated P&amp;L" xfId="1543"/>
    <cellStyle name="SAPBEXtitle" xfId="1544"/>
    <cellStyle name="SAPBEXtitle 2" xfId="1545"/>
    <cellStyle name="SAPBEXtitle_Consolidated P&amp;L" xfId="1546"/>
    <cellStyle name="SAPBEXunassignedItem" xfId="1547"/>
    <cellStyle name="SAPBEXundefined" xfId="1548"/>
    <cellStyle name="SAPError" xfId="1549"/>
    <cellStyle name="SAPError 2" xfId="1550"/>
    <cellStyle name="SAPError_Consolidated P&amp;L" xfId="1551"/>
    <cellStyle name="SAPKey" xfId="1552"/>
    <cellStyle name="SAPKey 2" xfId="1553"/>
    <cellStyle name="SAPKey_Consolidated P&amp;L" xfId="1554"/>
    <cellStyle name="SAPLocked" xfId="1555"/>
    <cellStyle name="SAPLocked 2" xfId="1556"/>
    <cellStyle name="SAPLocked_Consolidated P&amp;L" xfId="1557"/>
    <cellStyle name="SAPOutput" xfId="1558"/>
    <cellStyle name="SAPOutput 2" xfId="1559"/>
    <cellStyle name="SAPSpace" xfId="1560"/>
    <cellStyle name="SAPSpace 2" xfId="1561"/>
    <cellStyle name="SAPSpace_Consolidated P&amp;L" xfId="1562"/>
    <cellStyle name="SAPText" xfId="1563"/>
    <cellStyle name="SAPText 2" xfId="1564"/>
    <cellStyle name="SAPText_Consolidated P&amp;L" xfId="1565"/>
    <cellStyle name="SAPUnLocked" xfId="1566"/>
    <cellStyle name="SAPUnLocked 2" xfId="1567"/>
    <cellStyle name="SAPUnLocked_Consolidated P&amp;L" xfId="1568"/>
    <cellStyle name="Satisfaisant" xfId="1569"/>
    <cellStyle name="Scenario" xfId="1570"/>
    <cellStyle name="Schlecht 2" xfId="1571"/>
    <cellStyle name="Schlecht 2 2" xfId="1572"/>
    <cellStyle name="Schlecht 2_Consolidated P&amp;L" xfId="1573"/>
    <cellStyle name="Schlecht 3" xfId="1574"/>
    <cellStyle name="Schlecht 4" xfId="1575"/>
    <cellStyle name="Schrift_Arial_7" xfId="1576"/>
    <cellStyle name="ScripFactor" xfId="1577"/>
    <cellStyle name="ScripFactor 2" xfId="1578"/>
    <cellStyle name="SDEntry" xfId="1579"/>
    <cellStyle name="SectionHeading" xfId="1580"/>
    <cellStyle name="SectionHeading 2" xfId="1581"/>
    <cellStyle name="SectionHeading_Consolidated P&amp;L Jul" xfId="1582"/>
    <cellStyle name="SEFormula" xfId="1583"/>
    <cellStyle name="Sheet Title" xfId="1584"/>
    <cellStyle name="Short Date" xfId="1585"/>
    <cellStyle name="Short Time" xfId="1586"/>
    <cellStyle name="single" xfId="1587"/>
    <cellStyle name="Single Accounting" xfId="1588"/>
    <cellStyle name="Single Cell Column Heading" xfId="1589"/>
    <cellStyle name="SingleLineAcctgn" xfId="1590"/>
    <cellStyle name="SingleLinePercent" xfId="1591"/>
    <cellStyle name="Sledovaný hypertextový odkaz_OFFICE_" xfId="1592"/>
    <cellStyle name="Sortie" xfId="1593"/>
    <cellStyle name="Source" xfId="1594"/>
    <cellStyle name="Source date" xfId="1595"/>
    <cellStyle name="Správně" xfId="1596"/>
    <cellStyle name="STAN [0.0]" xfId="1597"/>
    <cellStyle name="STAN [0.00]" xfId="1598"/>
    <cellStyle name="Standa - Formatvorlage1" xfId="1599"/>
    <cellStyle name="Standard (ohne alles)" xfId="1600"/>
    <cellStyle name="Standard [Eingabe]" xfId="1601"/>
    <cellStyle name="Standard 0,0" xfId="1602"/>
    <cellStyle name="Standard 0,0 [Eingabe]" xfId="1603"/>
    <cellStyle name="Standard 0,0 [Eingabe] Fett" xfId="1604"/>
    <cellStyle name="Standard 0,0 [Eingabe][kursiv]" xfId="1605"/>
    <cellStyle name="Standard 0,0 [Eingabe]_060415 Football field vers03" xfId="1606"/>
    <cellStyle name="Standard 0,0 [kursiv]" xfId="1607"/>
    <cellStyle name="Standard 0,0 fett" xfId="1608"/>
    <cellStyle name="Standard 0,0_060415 Football field vers03" xfId="1609"/>
    <cellStyle name="Standard 0,00" xfId="1610"/>
    <cellStyle name="Standard 0,00 [Eingabe]" xfId="1611"/>
    <cellStyle name="Standard 0,00_060415 Football field vers03" xfId="1612"/>
    <cellStyle name="Standard 0,000" xfId="1613"/>
    <cellStyle name="Standard 0,000 [Eingabe]" xfId="1614"/>
    <cellStyle name="Standard 0,000_060415 Football field vers03" xfId="1615"/>
    <cellStyle name="Standard 0,0x" xfId="1616"/>
    <cellStyle name="Standard 000er" xfId="1617"/>
    <cellStyle name="Standard 10" xfId="1618"/>
    <cellStyle name="Standard 10 2" xfId="1619"/>
    <cellStyle name="Standard 11" xfId="1620"/>
    <cellStyle name="Standard 12" xfId="1621"/>
    <cellStyle name="Standard 2" xfId="11"/>
    <cellStyle name="Standard 2 2" xfId="1622"/>
    <cellStyle name="Standard 2 2 2" xfId="1623"/>
    <cellStyle name="Standard 2 3" xfId="1624"/>
    <cellStyle name="Standard 2 4" xfId="1625"/>
    <cellStyle name="Standard 2_all export corp planner v.0.2" xfId="1626"/>
    <cellStyle name="Standard 3" xfId="1627"/>
    <cellStyle name="Standard 3 2" xfId="1628"/>
    <cellStyle name="Standard 3 2 2" xfId="1629"/>
    <cellStyle name="Standard 3 3" xfId="1630"/>
    <cellStyle name="Standard 3_Consolidated P&amp;L" xfId="1631"/>
    <cellStyle name="Standard 4" xfId="1632"/>
    <cellStyle name="Standard 4 2" xfId="1633"/>
    <cellStyle name="Standard 4 2 2" xfId="1634"/>
    <cellStyle name="Standard 4 3" xfId="1635"/>
    <cellStyle name="Standard 4_Consolidated P&amp;L" xfId="1636"/>
    <cellStyle name="Standard 5" xfId="1637"/>
    <cellStyle name="Standard 5 2" xfId="1638"/>
    <cellStyle name="Standard 6" xfId="1639"/>
    <cellStyle name="Standard 6 2" xfId="1640"/>
    <cellStyle name="Standard 6 2 2" xfId="1641"/>
    <cellStyle name="Standard 6 3" xfId="1642"/>
    <cellStyle name="Standard 7" xfId="1643"/>
    <cellStyle name="Standard 7 2" xfId="1644"/>
    <cellStyle name="Standard 8" xfId="1645"/>
    <cellStyle name="Standard 8 2" xfId="1646"/>
    <cellStyle name="Standard 9" xfId="1647"/>
    <cellStyle name="Standard 9 2" xfId="1648"/>
    <cellStyle name="Standard text" xfId="1649"/>
    <cellStyle name="Standard-blue" xfId="1650"/>
    <cellStyle name="Std - Fïrmatvorlage±" xfId="1651"/>
    <cellStyle name="Stil 1" xfId="1652"/>
    <cellStyle name="Style 1" xfId="1653"/>
    <cellStyle name="style1" xfId="1654"/>
    <cellStyle name="style2" xfId="1655"/>
    <cellStyle name="SUM [0.0/UpDoLine]" xfId="1656"/>
    <cellStyle name="SUM [0.0]" xfId="1657"/>
    <cellStyle name="Sum 0,0 [oberstrich]" xfId="1658"/>
    <cellStyle name="Summe" xfId="1659"/>
    <cellStyle name="Summe 0,0" xfId="1660"/>
    <cellStyle name="Summe 1" xfId="1661"/>
    <cellStyle name="Summe 1 (fett)" xfId="1662"/>
    <cellStyle name="Summe 1 0,0 (fett)" xfId="1663"/>
    <cellStyle name="Summe 1 0,0 (fett) (Unterstrich fett)" xfId="1664"/>
    <cellStyle name="Summe 1 0,0 (fett)_Hattrick Model 11April04_PR_4" xfId="1665"/>
    <cellStyle name="Summe 2" xfId="1666"/>
    <cellStyle name="Summe 2 (fett, Oberstrich)" xfId="1667"/>
    <cellStyle name="Summe 2 0,0 (fett, Oberstrich)" xfId="1668"/>
    <cellStyle name="Summe 2_SollIst" xfId="1669"/>
    <cellStyle name="Summe 3" xfId="1670"/>
    <cellStyle name="Summe 3 (fett, Ober- u. Unterstrich)" xfId="1671"/>
    <cellStyle name="Summe 3_SollIst" xfId="1672"/>
    <cellStyle name="Summe 4" xfId="1673"/>
    <cellStyle name="Summe 4 (fett, Doppelstrich)" xfId="1674"/>
    <cellStyle name="Summe 4_SollIst" xfId="1675"/>
    <cellStyle name="Summe End" xfId="1676"/>
    <cellStyle name="Switch" xfId="1677"/>
    <cellStyle name="T m²" xfId="1678"/>
    <cellStyle name="T€_to_€m" xfId="8"/>
    <cellStyle name="Tabelle Text 10" xfId="1679"/>
    <cellStyle name="Tabelle Text 10 Z" xfId="1680"/>
    <cellStyle name="Tabelle Text 10_Abschluss 2007 Kontenzuordnung_endgueltig_21022008" xfId="1681"/>
    <cellStyle name="Tabelle Text 11" xfId="1682"/>
    <cellStyle name="Tabelle Text 11 Z" xfId="1683"/>
    <cellStyle name="Tabelle Text 11_Anlagengitter1" xfId="1684"/>
    <cellStyle name="Tabelle Text 12" xfId="1685"/>
    <cellStyle name="Tabelle Text 12 Z" xfId="1686"/>
    <cellStyle name="Tabelle Text 12_Anlagengitter1" xfId="1687"/>
    <cellStyle name="Tabelle Text 8" xfId="1688"/>
    <cellStyle name="Tabelle Text 8 Z" xfId="1689"/>
    <cellStyle name="Tabelle Text 8_Anlagengitter1" xfId="1690"/>
    <cellStyle name="Tabelle Text 9" xfId="1691"/>
    <cellStyle name="Tabelle Text 9 Z" xfId="1692"/>
    <cellStyle name="Tabelle Text 9_Anlagengitter1" xfId="1693"/>
    <cellStyle name="Tabelle Überschrift 10" xfId="1694"/>
    <cellStyle name="Tabelle Überschrift 11" xfId="1695"/>
    <cellStyle name="Tabelle Überschrift 12" xfId="1696"/>
    <cellStyle name="Tabelle Überschrift 8" xfId="1697"/>
    <cellStyle name="Tabelle Überschrift 9" xfId="1698"/>
    <cellStyle name="Tabelle Zahl 0 10" xfId="1699"/>
    <cellStyle name="Tabelle Zahl 0 11" xfId="1700"/>
    <cellStyle name="Tabelle Zahl 0 12" xfId="1701"/>
    <cellStyle name="Tabelle Zahl 0 8" xfId="1702"/>
    <cellStyle name="Tabelle Zahl 0 9" xfId="1703"/>
    <cellStyle name="Tabelle Zahl 1 10" xfId="1704"/>
    <cellStyle name="Tabelle Zahl 1 11" xfId="1705"/>
    <cellStyle name="Tabelle Zahl 1 12" xfId="1706"/>
    <cellStyle name="Tabelle Zahl 1 8" xfId="1707"/>
    <cellStyle name="Tabelle Zahl 1 9" xfId="1708"/>
    <cellStyle name="Tabelle Zahl 2 10" xfId="1709"/>
    <cellStyle name="Tabelle Zahl 2 11" xfId="1710"/>
    <cellStyle name="Tabelle Zahl 2 12" xfId="1711"/>
    <cellStyle name="Tabelle Zahl 2 8" xfId="1712"/>
    <cellStyle name="Tabelle Zahl 2 9" xfId="1713"/>
    <cellStyle name="Table Head" xfId="1714"/>
    <cellStyle name="Table Head Aligned" xfId="1715"/>
    <cellStyle name="Table Head Blue" xfId="1716"/>
    <cellStyle name="Table Head Green" xfId="1717"/>
    <cellStyle name="Table Head_LBO" xfId="1718"/>
    <cellStyle name="Table Heading" xfId="1719"/>
    <cellStyle name="Table Source" xfId="1720"/>
    <cellStyle name="Table Text" xfId="1721"/>
    <cellStyle name="Table Title" xfId="1722"/>
    <cellStyle name="Table Units" xfId="1723"/>
    <cellStyle name="Table Units 2" xfId="1724"/>
    <cellStyle name="Table_Header" xfId="1725"/>
    <cellStyle name="TDM" xfId="1726"/>
    <cellStyle name="TDM +/-" xfId="1727"/>
    <cellStyle name="TDM__" xfId="1728"/>
    <cellStyle name="test" xfId="1729"/>
    <cellStyle name="Text" xfId="1730"/>
    <cellStyle name="Text 1" xfId="1731"/>
    <cellStyle name="Text 2" xfId="1732"/>
    <cellStyle name="Text Ebene 1" xfId="1733"/>
    <cellStyle name="Text Ebene 2" xfId="1734"/>
    <cellStyle name="Text Ebene 3" xfId="1735"/>
    <cellStyle name="Text Ebene 4" xfId="1736"/>
    <cellStyle name="Text Head 1" xfId="1737"/>
    <cellStyle name="Text Head 2" xfId="1738"/>
    <cellStyle name="Text Indent 1" xfId="1739"/>
    <cellStyle name="Text Indent 2" xfId="1740"/>
    <cellStyle name="Text Indent A" xfId="1741"/>
    <cellStyle name="Text Indent B" xfId="1742"/>
    <cellStyle name="Text Indent C" xfId="1743"/>
    <cellStyle name="Text Level 1" xfId="1744"/>
    <cellStyle name="Text Level 2" xfId="1745"/>
    <cellStyle name="Text Level 3" xfId="1746"/>
    <cellStyle name="Text Level 4" xfId="1747"/>
    <cellStyle name="Text linksbündig" xfId="1748"/>
    <cellStyle name="Text upozornění" xfId="1749"/>
    <cellStyle name="Text_Consolidated P&amp;L" xfId="1750"/>
    <cellStyle name="Texte explicatif" xfId="1751"/>
    <cellStyle name="þ_x001d_ðW_x000c_ìþ'_x000d_ßþV_x0001_Í_x0007_y_x0017__x0007__x0001__x0001_" xfId="1752"/>
    <cellStyle name="þ_x001d_ðW_x000c_ìþ'_x000d_ßþV_x0001_Í_x0007_y_x0017__x0007__x0001__x0001_ 2" xfId="1753"/>
    <cellStyle name="Times 10" xfId="1754"/>
    <cellStyle name="Times 12" xfId="1755"/>
    <cellStyle name="Times Standard" xfId="1756"/>
    <cellStyle name="Title 2" xfId="1757"/>
    <cellStyle name="Titles" xfId="1758"/>
    <cellStyle name="Titre" xfId="1759"/>
    <cellStyle name="Titre 1" xfId="1760"/>
    <cellStyle name="Titre 2" xfId="1761"/>
    <cellStyle name="Titre 3" xfId="1762"/>
    <cellStyle name="Titre 4" xfId="1763"/>
    <cellStyle name="TOC 1" xfId="1764"/>
    <cellStyle name="TOC 2" xfId="1765"/>
    <cellStyle name="Total 2" xfId="1766"/>
    <cellStyle name="TYPE_4_POS" xfId="1767"/>
    <cellStyle name="u" xfId="1768"/>
    <cellStyle name="u_SollIst" xfId="1769"/>
    <cellStyle name="Überschrift 1 2" xfId="1770"/>
    <cellStyle name="Überschrift 1 2 2" xfId="1771"/>
    <cellStyle name="Überschrift 1 2_Consolidated P&amp;L" xfId="1772"/>
    <cellStyle name="Überschrift 1 3" xfId="1773"/>
    <cellStyle name="Überschrift 2 2" xfId="1774"/>
    <cellStyle name="Überschrift 2 2 2" xfId="1775"/>
    <cellStyle name="Überschrift 2 2_Consolidated P&amp;L" xfId="1776"/>
    <cellStyle name="Überschrift 2 3" xfId="1777"/>
    <cellStyle name="Überschrift 3 2" xfId="1778"/>
    <cellStyle name="Überschrift 3 2 2" xfId="1779"/>
    <cellStyle name="Überschrift 3 2_Consolidated P&amp;L" xfId="1780"/>
    <cellStyle name="Überschrift 3 3" xfId="1781"/>
    <cellStyle name="Überschrift 4 2" xfId="1782"/>
    <cellStyle name="Überschrift 4 2 2" xfId="1783"/>
    <cellStyle name="Überschrift 4 2_Consolidated P&amp;L" xfId="1784"/>
    <cellStyle name="Überschrift 4 3" xfId="1785"/>
    <cellStyle name="Überschrift 5" xfId="1786"/>
    <cellStyle name="Überschrift 5 2" xfId="1787"/>
    <cellStyle name="Überschrift 5_Consolidated P&amp;L" xfId="1788"/>
    <cellStyle name="Überschrift 6" xfId="1789"/>
    <cellStyle name="Überschrift Baker" xfId="1790"/>
    <cellStyle name="Überschrift1" xfId="1791"/>
    <cellStyle name="Uhrzeit" xfId="1792"/>
    <cellStyle name="Undefiniert" xfId="1793"/>
    <cellStyle name="Undefiniert 2" xfId="1794"/>
    <cellStyle name="Underline_Single" xfId="1795"/>
    <cellStyle name="Unprot" xfId="1796"/>
    <cellStyle name="Unprot$" xfId="1797"/>
    <cellStyle name="Unprot$ 2" xfId="1798"/>
    <cellStyle name="Unprotect" xfId="1799"/>
    <cellStyle name="Unterstrichen" xfId="1800"/>
    <cellStyle name="uplGrau" xfId="1801"/>
    <cellStyle name="v" xfId="1802"/>
    <cellStyle name="v_SollIst" xfId="1803"/>
    <cellStyle name="Valuta (0)_bosss" xfId="1804"/>
    <cellStyle name="Valuta [0]_DCF Filos" xfId="1805"/>
    <cellStyle name="Valuta_Compkey_95" xfId="1806"/>
    <cellStyle name="Vérification" xfId="1807"/>
    <cellStyle name="Verknüpfte Zelle 2" xfId="1808"/>
    <cellStyle name="Verknüpfte Zelle 2 2" xfId="1809"/>
    <cellStyle name="Verknüpfte Zelle 2_Consolidated P&amp;L" xfId="1810"/>
    <cellStyle name="Verknüpfte Zelle 3" xfId="1811"/>
    <cellStyle name="Virgül [0]_Ausland 98" xfId="1812"/>
    <cellStyle name="Virgül_Ausland 98" xfId="1813"/>
    <cellStyle name="Vstup" xfId="1814"/>
    <cellStyle name="Výpočet" xfId="1815"/>
    <cellStyle name="Výstup" xfId="1816"/>
    <cellStyle name="Vysvětlující text" xfId="1817"/>
    <cellStyle name="W„hrung" xfId="1818"/>
    <cellStyle name="W„hrung0" xfId="1819"/>
    <cellStyle name="Waehrung" xfId="1820"/>
    <cellStyle name="Währung €" xfId="1821"/>
    <cellStyle name="Währung € 0,00" xfId="1822"/>
    <cellStyle name="Währung € '000" xfId="1823"/>
    <cellStyle name="Währung € Mio." xfId="1824"/>
    <cellStyle name="Währung €_DCF_Casa_Reha_070508_v3" xfId="1825"/>
    <cellStyle name="Währung 2" xfId="1826"/>
    <cellStyle name="Währung 3" xfId="1827"/>
    <cellStyle name="Währung 4" xfId="1828"/>
    <cellStyle name="Warnender Text 2" xfId="1829"/>
    <cellStyle name="Warnender Text 2 2" xfId="1830"/>
    <cellStyle name="Warnender Text 2_Consolidated P&amp;L" xfId="1831"/>
    <cellStyle name="Warnender Text 3" xfId="1832"/>
    <cellStyle name="Warning Text 2" xfId="1833"/>
    <cellStyle name="Work in progress" xfId="1834"/>
    <cellStyle name="xxx" xfId="1835"/>
    <cellStyle name="Year" xfId="1836"/>
    <cellStyle name="Year [historic]" xfId="1837"/>
    <cellStyle name="Year [projected]" xfId="1838"/>
    <cellStyle name="Year 2" xfId="1839"/>
    <cellStyle name="Year no." xfId="1840"/>
    <cellStyle name="Year_060415 Football field vers03" xfId="1841"/>
    <cellStyle name="Yen" xfId="1842"/>
    <cellStyle name="YYYY" xfId="9"/>
    <cellStyle name="ZahlAmerika" xfId="1843"/>
    <cellStyle name="ZahlAmerika [0]" xfId="1844"/>
    <cellStyle name="Zeile 1" xfId="1845"/>
    <cellStyle name="Zeile 2" xfId="1846"/>
    <cellStyle name="Zeilennummern" xfId="1847"/>
    <cellStyle name="Zelle überprüfen 2" xfId="1848"/>
    <cellStyle name="Zelle überprüfen 2 2" xfId="1849"/>
    <cellStyle name="Zelle überprüfen 2_Consolidated P&amp;L" xfId="1850"/>
    <cellStyle name="Zelle überprüfen 3" xfId="1851"/>
    <cellStyle name="Zvýraznění 1" xfId="1852"/>
    <cellStyle name="Zvýraznění 2" xfId="1853"/>
    <cellStyle name="Zvýraznění 3" xfId="1854"/>
    <cellStyle name="Zvýraznění 4" xfId="1855"/>
    <cellStyle name="Zvýraznění 5" xfId="1856"/>
    <cellStyle name="Zvýraznění 6" xfId="1857"/>
    <cellStyle name="표준_Market shares model_15-02-02 v21-1" xfId="1858"/>
    <cellStyle name="常规_FU report 041031-package" xfId="1859"/>
    <cellStyle name="標準_貸借対照" xfId="186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E5F1FA"/>
      <rgbColor rgb="00B6646B"/>
      <rgbColor rgb="00E7CBCE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  <mruColors>
      <color rgb="FF43B02A"/>
      <color rgb="FF007C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0.13181818181818197"/>
          <c:w val="0.77068771706566985"/>
          <c:h val="0.465810665712241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'Working Capital Development'!$B$5</c:f>
              <c:strCache>
                <c:ptCount val="1"/>
                <c:pt idx="0">
                  <c:v>Inventory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'Working Capital Development'!$C$3:$F$3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'Working Capital Development'!$C$5:$F$5</c:f>
              <c:numCache>
                <c:formatCode>#,##0;\(#,##0\)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</c:numCache>
            </c:numRef>
          </c:val>
        </c:ser>
        <c:ser>
          <c:idx val="0"/>
          <c:order val="1"/>
          <c:tx>
            <c:strRef>
              <c:f>'Working Capital Development'!$B$4</c:f>
              <c:strCache>
                <c:ptCount val="1"/>
                <c:pt idx="0">
                  <c:v>Trade receivables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'Working Capital Development'!$C$3:$F$3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'Working Capital Development'!$C$4:$F$4</c:f>
              <c:numCache>
                <c:formatCode>#,##0;\(#,##0\)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</c:ser>
        <c:ser>
          <c:idx val="2"/>
          <c:order val="2"/>
          <c:tx>
            <c:strRef>
              <c:f>'Working Capital Development'!$B$6</c:f>
              <c:strCache>
                <c:ptCount val="1"/>
                <c:pt idx="0">
                  <c:v>Trade payables</c:v>
                </c:pt>
              </c:strCache>
            </c:strRef>
          </c:tx>
          <c:spPr>
            <a:solidFill>
              <a:srgbClr val="470A6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'Working Capital Development'!$C$3:$F$3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'Working Capital Development'!$C$6:$F$6</c:f>
              <c:numCache>
                <c:formatCode>#,##0;\(#,##0\)</c:formatCode>
                <c:ptCount val="4"/>
                <c:pt idx="0">
                  <c:v>-13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overlap val="100"/>
        <c:axId val="410671704"/>
        <c:axId val="410672096"/>
      </c:barChart>
      <c:lineChart>
        <c:grouping val="standard"/>
        <c:varyColors val="0"/>
        <c:ser>
          <c:idx val="3"/>
          <c:order val="3"/>
          <c:tx>
            <c:strRef>
              <c:f>'Working Capital Development'!$B$7</c:f>
              <c:strCache>
                <c:ptCount val="1"/>
                <c:pt idx="0">
                  <c:v>Working Capital</c:v>
                </c:pt>
              </c:strCache>
            </c:strRef>
          </c:tx>
          <c:spPr>
            <a:ln w="12700">
              <a:solidFill>
                <a:srgbClr val="00A3A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A3A1"/>
              </a:solidFill>
              <a:ln>
                <a:solidFill>
                  <a:srgbClr val="00A3A1"/>
                </a:solidFill>
              </a:ln>
            </c:spPr>
          </c:marker>
          <c:dLbls>
            <c:dLbl>
              <c:idx val="0"/>
              <c:layout>
                <c:manualLayout>
                  <c:x val="-3.4920634920634921E-2"/>
                  <c:y val="-4.0909090909090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1269841269841331E-2"/>
                  <c:y val="-4.5454545454545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4444444444444446E-2"/>
                  <c:y val="-4.0909090909090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1269841269841269E-2"/>
                  <c:y val="-3.6363636363636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'Working Capital Development'!$C$7:$F$7</c:f>
              <c:numCache>
                <c:formatCode>#,##0;\(#,##0\)</c:formatCode>
                <c:ptCount val="4"/>
                <c:pt idx="0">
                  <c:v>20</c:v>
                </c:pt>
                <c:pt idx="1">
                  <c:v>19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443680"/>
        <c:axId val="412443288"/>
      </c:lineChart>
      <c:catAx>
        <c:axId val="41067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b="1">
                <a:solidFill>
                  <a:srgbClr val="000000"/>
                </a:solidFill>
              </a:defRPr>
            </a:pPr>
            <a:endParaRPr lang="en-US"/>
          </a:p>
        </c:txPr>
        <c:crossAx val="410672096"/>
        <c:crosses val="autoZero"/>
        <c:auto val="1"/>
        <c:lblAlgn val="ctr"/>
        <c:lblOffset val="100"/>
        <c:noMultiLvlLbl val="0"/>
      </c:catAx>
      <c:valAx>
        <c:axId val="410672096"/>
        <c:scaling>
          <c:orientation val="minMax"/>
        </c:scaling>
        <c:delete val="0"/>
        <c:axPos val="l"/>
        <c:numFmt formatCode="#,##0;\(#,##0\)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0671704"/>
        <c:crosses val="autoZero"/>
        <c:crossBetween val="between"/>
      </c:valAx>
      <c:valAx>
        <c:axId val="412443288"/>
        <c:scaling>
          <c:orientation val="minMax"/>
          <c:max val="30"/>
          <c:min val="-90"/>
        </c:scaling>
        <c:delete val="0"/>
        <c:axPos val="r"/>
        <c:numFmt formatCode="#,##0;\(#,##0\)" sourceLinked="1"/>
        <c:majorTickMark val="none"/>
        <c:minorTickMark val="none"/>
        <c:tickLblPos val="none"/>
        <c:spPr>
          <a:ln>
            <a:noFill/>
          </a:ln>
        </c:spPr>
        <c:crossAx val="412443680"/>
        <c:crosses val="max"/>
        <c:crossBetween val="between"/>
      </c:valAx>
      <c:catAx>
        <c:axId val="412443680"/>
        <c:scaling>
          <c:orientation val="minMax"/>
        </c:scaling>
        <c:delete val="1"/>
        <c:axPos val="b"/>
        <c:majorTickMark val="out"/>
        <c:minorTickMark val="none"/>
        <c:tickLblPos val="none"/>
        <c:crossAx val="4124432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437945256842983E-2"/>
          <c:y val="0.66363636363636369"/>
          <c:w val="0.76048268966379262"/>
          <c:h val="0.128141732283464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57127440465667E-2"/>
          <c:y val="3.2253777960356105E-2"/>
          <c:w val="0.89395339329906875"/>
          <c:h val="0.943936471874774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DSO!$B$3:$B$16</c:f>
              <c:numCache>
                <c:formatCode>#,##0;#,##0</c:formatCode>
                <c:ptCount val="14"/>
                <c:pt idx="0">
                  <c:v>-71</c:v>
                </c:pt>
                <c:pt idx="1">
                  <c:v>-79</c:v>
                </c:pt>
                <c:pt idx="2">
                  <c:v>-87</c:v>
                </c:pt>
                <c:pt idx="3">
                  <c:v>-67</c:v>
                </c:pt>
                <c:pt idx="4">
                  <c:v>-52</c:v>
                </c:pt>
                <c:pt idx="5">
                  <c:v>-52</c:v>
                </c:pt>
                <c:pt idx="6">
                  <c:v>-70</c:v>
                </c:pt>
                <c:pt idx="7">
                  <c:v>-55</c:v>
                </c:pt>
                <c:pt idx="8">
                  <c:v>-40</c:v>
                </c:pt>
                <c:pt idx="9">
                  <c:v>-87</c:v>
                </c:pt>
                <c:pt idx="10">
                  <c:v>-134</c:v>
                </c:pt>
                <c:pt idx="11">
                  <c:v>-48</c:v>
                </c:pt>
                <c:pt idx="12">
                  <c:v>-70</c:v>
                </c:pt>
                <c:pt idx="13">
                  <c:v>-66</c:v>
                </c:pt>
              </c:numCache>
            </c:numRef>
          </c:val>
        </c:ser>
        <c:ser>
          <c:idx val="1"/>
          <c:order val="1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DSO!$C$3:$C$16</c:f>
              <c:numCache>
                <c:formatCode>#,##0</c:formatCode>
                <c:ptCount val="14"/>
                <c:pt idx="0">
                  <c:v>77</c:v>
                </c:pt>
                <c:pt idx="1">
                  <c:v>65</c:v>
                </c:pt>
                <c:pt idx="2">
                  <c:v>77</c:v>
                </c:pt>
                <c:pt idx="3">
                  <c:v>77</c:v>
                </c:pt>
                <c:pt idx="4">
                  <c:v>83</c:v>
                </c:pt>
                <c:pt idx="5">
                  <c:v>77</c:v>
                </c:pt>
                <c:pt idx="6">
                  <c:v>86</c:v>
                </c:pt>
                <c:pt idx="7">
                  <c:v>52</c:v>
                </c:pt>
                <c:pt idx="8">
                  <c:v>69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57</c:v>
                </c:pt>
                <c:pt idx="13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3826192"/>
        <c:axId val="413826584"/>
      </c:barChart>
      <c:catAx>
        <c:axId val="413826192"/>
        <c:scaling>
          <c:orientation val="maxMin"/>
        </c:scaling>
        <c:delete val="1"/>
        <c:axPos val="l"/>
        <c:majorTickMark val="out"/>
        <c:minorTickMark val="none"/>
        <c:tickLblPos val="low"/>
        <c:crossAx val="413826584"/>
        <c:crosses val="autoZero"/>
        <c:auto val="1"/>
        <c:lblAlgn val="ctr"/>
        <c:lblOffset val="100"/>
        <c:noMultiLvlLbl val="0"/>
      </c:catAx>
      <c:valAx>
        <c:axId val="413826584"/>
        <c:scaling>
          <c:orientation val="minMax"/>
        </c:scaling>
        <c:delete val="1"/>
        <c:axPos val="t"/>
        <c:numFmt formatCode="#,##0;#,##0" sourceLinked="1"/>
        <c:majorTickMark val="out"/>
        <c:minorTickMark val="none"/>
        <c:tickLblPos val="nextTo"/>
        <c:crossAx val="413826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57127440465667E-2"/>
          <c:y val="3.2253777960356105E-2"/>
          <c:w val="0.89395339329906875"/>
          <c:h val="0.943936471874774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DIH!$B$3:$B$16</c:f>
              <c:numCache>
                <c:formatCode>#,##0;#,##0</c:formatCode>
                <c:ptCount val="14"/>
                <c:pt idx="0">
                  <c:v>-161</c:v>
                </c:pt>
                <c:pt idx="1">
                  <c:v>-218</c:v>
                </c:pt>
                <c:pt idx="2">
                  <c:v>-250</c:v>
                </c:pt>
                <c:pt idx="3">
                  <c:v>-170</c:v>
                </c:pt>
                <c:pt idx="4">
                  <c:v>-324</c:v>
                </c:pt>
                <c:pt idx="5">
                  <c:v>-236</c:v>
                </c:pt>
                <c:pt idx="6">
                  <c:v>-245</c:v>
                </c:pt>
                <c:pt idx="7">
                  <c:v>-186</c:v>
                </c:pt>
                <c:pt idx="8">
                  <c:v>-312</c:v>
                </c:pt>
                <c:pt idx="9">
                  <c:v>-161</c:v>
                </c:pt>
                <c:pt idx="10">
                  <c:v>-135</c:v>
                </c:pt>
                <c:pt idx="11">
                  <c:v>-156</c:v>
                </c:pt>
                <c:pt idx="12">
                  <c:v>-186</c:v>
                </c:pt>
                <c:pt idx="13">
                  <c:v>-204</c:v>
                </c:pt>
              </c:numCache>
            </c:numRef>
          </c:val>
        </c:ser>
        <c:ser>
          <c:idx val="1"/>
          <c:order val="1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DIH!$C$3:$C$16</c:f>
              <c:numCache>
                <c:formatCode>#,##0</c:formatCode>
                <c:ptCount val="14"/>
                <c:pt idx="0">
                  <c:v>122</c:v>
                </c:pt>
                <c:pt idx="1">
                  <c:v>206</c:v>
                </c:pt>
                <c:pt idx="2">
                  <c:v>0</c:v>
                </c:pt>
                <c:pt idx="3">
                  <c:v>198</c:v>
                </c:pt>
                <c:pt idx="4">
                  <c:v>242</c:v>
                </c:pt>
                <c:pt idx="5">
                  <c:v>0</c:v>
                </c:pt>
                <c:pt idx="6">
                  <c:v>0</c:v>
                </c:pt>
                <c:pt idx="7">
                  <c:v>96</c:v>
                </c:pt>
                <c:pt idx="8">
                  <c:v>212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150</c:v>
                </c:pt>
                <c:pt idx="13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3829720"/>
        <c:axId val="413824624"/>
      </c:barChart>
      <c:catAx>
        <c:axId val="413829720"/>
        <c:scaling>
          <c:orientation val="maxMin"/>
        </c:scaling>
        <c:delete val="1"/>
        <c:axPos val="l"/>
        <c:majorTickMark val="out"/>
        <c:minorTickMark val="none"/>
        <c:tickLblPos val="low"/>
        <c:crossAx val="413824624"/>
        <c:crosses val="autoZero"/>
        <c:auto val="1"/>
        <c:lblAlgn val="ctr"/>
        <c:lblOffset val="100"/>
        <c:noMultiLvlLbl val="0"/>
      </c:catAx>
      <c:valAx>
        <c:axId val="413824624"/>
        <c:scaling>
          <c:orientation val="minMax"/>
        </c:scaling>
        <c:delete val="1"/>
        <c:axPos val="t"/>
        <c:numFmt formatCode="#,##0;#,##0" sourceLinked="1"/>
        <c:majorTickMark val="out"/>
        <c:minorTickMark val="none"/>
        <c:tickLblPos val="nextTo"/>
        <c:crossAx val="413829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57127440465667E-2"/>
          <c:y val="3.2253777960356105E-2"/>
          <c:w val="0.89395339329906875"/>
          <c:h val="0.943936471874774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DPO!$B$3:$B$16</c:f>
              <c:numCache>
                <c:formatCode>#,##0;\(#,##0\)</c:formatCode>
                <c:ptCount val="14"/>
                <c:pt idx="0">
                  <c:v>-62</c:v>
                </c:pt>
                <c:pt idx="1">
                  <c:v>-147</c:v>
                </c:pt>
                <c:pt idx="2">
                  <c:v>-110</c:v>
                </c:pt>
                <c:pt idx="3">
                  <c:v>-69</c:v>
                </c:pt>
                <c:pt idx="4">
                  <c:v>-42</c:v>
                </c:pt>
                <c:pt idx="5">
                  <c:v>-28</c:v>
                </c:pt>
                <c:pt idx="6">
                  <c:v>-53</c:v>
                </c:pt>
                <c:pt idx="7">
                  <c:v>-71</c:v>
                </c:pt>
                <c:pt idx="8">
                  <c:v>-97</c:v>
                </c:pt>
                <c:pt idx="9">
                  <c:v>-134</c:v>
                </c:pt>
                <c:pt idx="10">
                  <c:v>-124</c:v>
                </c:pt>
                <c:pt idx="11">
                  <c:v>-74</c:v>
                </c:pt>
                <c:pt idx="12">
                  <c:v>-54</c:v>
                </c:pt>
                <c:pt idx="13">
                  <c:v>-73</c:v>
                </c:pt>
              </c:numCache>
            </c:numRef>
          </c:val>
        </c:ser>
        <c:ser>
          <c:idx val="1"/>
          <c:order val="1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DPO!$C$3:$C$16</c:f>
              <c:numCache>
                <c:formatCode>\(#,##0\)</c:formatCode>
                <c:ptCount val="14"/>
                <c:pt idx="0">
                  <c:v>50</c:v>
                </c:pt>
                <c:pt idx="1">
                  <c:v>45</c:v>
                </c:pt>
                <c:pt idx="2">
                  <c:v>0</c:v>
                </c:pt>
                <c:pt idx="3">
                  <c:v>90</c:v>
                </c:pt>
                <c:pt idx="4">
                  <c:v>62</c:v>
                </c:pt>
                <c:pt idx="5">
                  <c:v>0</c:v>
                </c:pt>
                <c:pt idx="6">
                  <c:v>0</c:v>
                </c:pt>
                <c:pt idx="7">
                  <c:v>45</c:v>
                </c:pt>
                <c:pt idx="8">
                  <c:v>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69</c:v>
                </c:pt>
                <c:pt idx="1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3828544"/>
        <c:axId val="413829328"/>
      </c:barChart>
      <c:catAx>
        <c:axId val="413828544"/>
        <c:scaling>
          <c:orientation val="maxMin"/>
        </c:scaling>
        <c:delete val="1"/>
        <c:axPos val="l"/>
        <c:majorTickMark val="out"/>
        <c:minorTickMark val="none"/>
        <c:tickLblPos val="low"/>
        <c:crossAx val="413829328"/>
        <c:crosses val="autoZero"/>
        <c:auto val="1"/>
        <c:lblAlgn val="ctr"/>
        <c:lblOffset val="100"/>
        <c:noMultiLvlLbl val="0"/>
      </c:catAx>
      <c:valAx>
        <c:axId val="413829328"/>
        <c:scaling>
          <c:orientation val="minMax"/>
        </c:scaling>
        <c:delete val="1"/>
        <c:axPos val="t"/>
        <c:numFmt formatCode="#,##0;\(#,##0\)" sourceLinked="1"/>
        <c:majorTickMark val="out"/>
        <c:minorTickMark val="none"/>
        <c:tickLblPos val="nextTo"/>
        <c:crossAx val="41382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285714285714288"/>
          <c:y val="0.2"/>
          <c:w val="0.28285714285714286"/>
          <c:h val="0.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6D2077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8922912388020673E-2"/>
                  <c:y val="-0.13834112254275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6650258362980159E-3"/>
                  <c:y val="1.06979047587026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332349739150908E-2"/>
                  <c:y val="1.478688947167865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Inventories!$B$3:$B$5</c:f>
              <c:strCache>
                <c:ptCount val="3"/>
                <c:pt idx="0">
                  <c:v>Work in progress</c:v>
                </c:pt>
                <c:pt idx="1">
                  <c:v>Raw materials </c:v>
                </c:pt>
                <c:pt idx="2">
                  <c:v>Advance payments</c:v>
                </c:pt>
              </c:strCache>
            </c:strRef>
          </c:cat>
          <c:val>
            <c:numRef>
              <c:f>Inventories!$C$3:$C$5</c:f>
              <c:numCache>
                <c:formatCode>#,##0.0_);\(#,##0.0\);"-"_);@_)</c:formatCode>
                <c:ptCount val="3"/>
                <c:pt idx="0">
                  <c:v>5.88</c:v>
                </c:pt>
                <c:pt idx="1">
                  <c:v>2.4359999999999999</c:v>
                </c:pt>
                <c:pt idx="2">
                  <c:v>8.4000000000000005E-2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63954505686788E-2"/>
          <c:y val="7.7272727272727298E-2"/>
          <c:w val="0.9142302981358098"/>
          <c:h val="0.48310629921259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Inventories!$A$24</c:f>
              <c:strCache>
                <c:ptCount val="1"/>
                <c:pt idx="0">
                  <c:v>Rmat.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Inventories!$B$23:$K$23</c:f>
              <c:strCache>
                <c:ptCount val="10"/>
                <c:pt idx="0">
                  <c:v>Jan 08</c:v>
                </c:pt>
                <c:pt idx="1">
                  <c:v>Feb 08</c:v>
                </c:pt>
                <c:pt idx="2">
                  <c:v>Mar 08</c:v>
                </c:pt>
                <c:pt idx="3">
                  <c:v>Apr 08</c:v>
                </c:pt>
                <c:pt idx="4">
                  <c:v>May 08</c:v>
                </c:pt>
                <c:pt idx="5">
                  <c:v>Jun 08</c:v>
                </c:pt>
                <c:pt idx="6">
                  <c:v>Jul 08</c:v>
                </c:pt>
                <c:pt idx="7">
                  <c:v>Aug 08</c:v>
                </c:pt>
                <c:pt idx="8">
                  <c:v>Sep 08</c:v>
                </c:pt>
                <c:pt idx="9">
                  <c:v>Oct 08</c:v>
                </c:pt>
              </c:strCache>
            </c:strRef>
          </c:cat>
          <c:val>
            <c:numRef>
              <c:f>Inventories!$B$24:$K$24</c:f>
              <c:numCache>
                <c:formatCode>#,##0.0_);\(#,##0.0\);"-"_);@_)</c:formatCode>
                <c:ptCount val="1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2.5</c:v>
                </c:pt>
              </c:numCache>
            </c:numRef>
          </c:val>
        </c:ser>
        <c:ser>
          <c:idx val="1"/>
          <c:order val="1"/>
          <c:tx>
            <c:strRef>
              <c:f>Inventories!$A$25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Inventories!$B$23:$K$23</c:f>
              <c:strCache>
                <c:ptCount val="10"/>
                <c:pt idx="0">
                  <c:v>Jan 08</c:v>
                </c:pt>
                <c:pt idx="1">
                  <c:v>Feb 08</c:v>
                </c:pt>
                <c:pt idx="2">
                  <c:v>Mar 08</c:v>
                </c:pt>
                <c:pt idx="3">
                  <c:v>Apr 08</c:v>
                </c:pt>
                <c:pt idx="4">
                  <c:v>May 08</c:v>
                </c:pt>
                <c:pt idx="5">
                  <c:v>Jun 08</c:v>
                </c:pt>
                <c:pt idx="6">
                  <c:v>Jul 08</c:v>
                </c:pt>
                <c:pt idx="7">
                  <c:v>Aug 08</c:v>
                </c:pt>
                <c:pt idx="8">
                  <c:v>Sep 08</c:v>
                </c:pt>
                <c:pt idx="9">
                  <c:v>Oct 08</c:v>
                </c:pt>
              </c:strCache>
            </c:strRef>
          </c:cat>
          <c:val>
            <c:numRef>
              <c:f>Inventories!$B$25:$K$25</c:f>
              <c:numCache>
                <c:formatCode>#,##0.0_);\(#,##0.0\);"-"_);@_)</c:formatCode>
                <c:ptCount val="10"/>
                <c:pt idx="0">
                  <c:v>5.8</c:v>
                </c:pt>
                <c:pt idx="1">
                  <c:v>5.2</c:v>
                </c:pt>
                <c:pt idx="2">
                  <c:v>5.9</c:v>
                </c:pt>
                <c:pt idx="3">
                  <c:v>5.9</c:v>
                </c:pt>
                <c:pt idx="4">
                  <c:v>5.6</c:v>
                </c:pt>
                <c:pt idx="5">
                  <c:v>5.3</c:v>
                </c:pt>
                <c:pt idx="6">
                  <c:v>6.5</c:v>
                </c:pt>
                <c:pt idx="7">
                  <c:v>7.9</c:v>
                </c:pt>
                <c:pt idx="8">
                  <c:v>6.5</c:v>
                </c:pt>
                <c:pt idx="9">
                  <c:v>5.9</c:v>
                </c:pt>
              </c:numCache>
            </c:numRef>
          </c:val>
        </c:ser>
        <c:ser>
          <c:idx val="2"/>
          <c:order val="2"/>
          <c:tx>
            <c:strRef>
              <c:f>Inventories!$A$26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0"/>
                  <c:y val="-2.6649739535518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-2.67763867024005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6D2077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Inventories!$B$23:$K$23</c:f>
              <c:strCache>
                <c:ptCount val="10"/>
                <c:pt idx="0">
                  <c:v>Jan 08</c:v>
                </c:pt>
                <c:pt idx="1">
                  <c:v>Feb 08</c:v>
                </c:pt>
                <c:pt idx="2">
                  <c:v>Mar 08</c:v>
                </c:pt>
                <c:pt idx="3">
                  <c:v>Apr 08</c:v>
                </c:pt>
                <c:pt idx="4">
                  <c:v>May 08</c:v>
                </c:pt>
                <c:pt idx="5">
                  <c:v>Jun 08</c:v>
                </c:pt>
                <c:pt idx="6">
                  <c:v>Jul 08</c:v>
                </c:pt>
                <c:pt idx="7">
                  <c:v>Aug 08</c:v>
                </c:pt>
                <c:pt idx="8">
                  <c:v>Sep 08</c:v>
                </c:pt>
                <c:pt idx="9">
                  <c:v>Oct 08</c:v>
                </c:pt>
              </c:strCache>
            </c:strRef>
          </c:cat>
          <c:val>
            <c:numRef>
              <c:f>Inventories!$B$26:$K$26</c:f>
              <c:numCache>
                <c:formatCode>#,##0.0_);\(#,##0.0\);"-"_);@_)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3825016"/>
        <c:axId val="412441328"/>
      </c:barChart>
      <c:catAx>
        <c:axId val="41382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2441328"/>
        <c:crosses val="autoZero"/>
        <c:auto val="1"/>
        <c:lblAlgn val="ctr"/>
        <c:lblOffset val="100"/>
        <c:noMultiLvlLbl val="0"/>
      </c:catAx>
      <c:valAx>
        <c:axId val="412441328"/>
        <c:scaling>
          <c:orientation val="minMax"/>
        </c:scaling>
        <c:delete val="1"/>
        <c:axPos val="l"/>
        <c:numFmt formatCode="#,##0.0_);\(#,##0.0\);&quot;-&quot;_);@_)" sourceLinked="1"/>
        <c:majorTickMark val="out"/>
        <c:minorTickMark val="none"/>
        <c:tickLblPos val="none"/>
        <c:crossAx val="413825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86416340142442"/>
          <c:y val="0.6455781114460033"/>
          <c:w val="0.2782825142077886"/>
          <c:h val="6.74799570508232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6906784485062E-2"/>
          <c:y val="0.23127403859368156"/>
          <c:w val="0.69163730468794726"/>
          <c:h val="0.45671975662133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'Trade payables'!$A$3</c:f>
              <c:strCache>
                <c:ptCount val="1"/>
                <c:pt idx="0">
                  <c:v>Trade payables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'Trade payables'!$B$2:$K$2</c:f>
              <c:strCache>
                <c:ptCount val="10"/>
                <c:pt idx="0">
                  <c:v>Jan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  <c:pt idx="4">
                  <c:v>May </c:v>
                </c:pt>
                <c:pt idx="5">
                  <c:v>Jun </c:v>
                </c:pt>
                <c:pt idx="6">
                  <c:v>Jul </c:v>
                </c:pt>
                <c:pt idx="7">
                  <c:v>Aug </c:v>
                </c:pt>
                <c:pt idx="8">
                  <c:v>Sep </c:v>
                </c:pt>
                <c:pt idx="9">
                  <c:v>Oct </c:v>
                </c:pt>
              </c:strCache>
            </c:strRef>
          </c:cat>
          <c:val>
            <c:numRef>
              <c:f>'Trade payables'!$B$3:$K$3</c:f>
              <c:numCache>
                <c:formatCode>#,##0.0_);\(#,##0.0\);"-"_);@_)</c:formatCode>
                <c:ptCount val="10"/>
                <c:pt idx="0">
                  <c:v>1.6</c:v>
                </c:pt>
                <c:pt idx="1">
                  <c:v>1.7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1.3</c:v>
                </c:pt>
                <c:pt idx="6">
                  <c:v>3.1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3.8</c:v>
                </c:pt>
              </c:numCache>
            </c:numRef>
          </c:val>
        </c:ser>
        <c:ser>
          <c:idx val="1"/>
          <c:order val="1"/>
          <c:tx>
            <c:strRef>
              <c:f>'Trade payables'!$A$4</c:f>
              <c:strCache>
                <c:ptCount val="1"/>
                <c:pt idx="0">
                  <c:v>Trade payables IC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0"/>
                  <c:y val="-3.61265092329231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>
                    <a:solidFill>
                      <a:srgbClr val="0091DA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'Trade payables'!$B$2:$K$2</c:f>
              <c:strCache>
                <c:ptCount val="10"/>
                <c:pt idx="0">
                  <c:v>Jan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  <c:pt idx="4">
                  <c:v>May </c:v>
                </c:pt>
                <c:pt idx="5">
                  <c:v>Jun </c:v>
                </c:pt>
                <c:pt idx="6">
                  <c:v>Jul </c:v>
                </c:pt>
                <c:pt idx="7">
                  <c:v>Aug </c:v>
                </c:pt>
                <c:pt idx="8">
                  <c:v>Sep </c:v>
                </c:pt>
                <c:pt idx="9">
                  <c:v>Oct </c:v>
                </c:pt>
              </c:strCache>
            </c:strRef>
          </c:cat>
          <c:val>
            <c:numRef>
              <c:f>'Trade payables'!$B$4:$K$4</c:f>
              <c:numCache>
                <c:formatCode>#,##0.0_);\(#,##0.0\);"-"_);@_)</c:formatCode>
                <c:ptCount val="10"/>
                <c:pt idx="0">
                  <c:v>0.1</c:v>
                </c:pt>
                <c:pt idx="1">
                  <c:v>0.1</c:v>
                </c:pt>
                <c:pt idx="8">
                  <c:v>0.3</c:v>
                </c:pt>
                <c:pt idx="9">
                  <c:v>0.2</c:v>
                </c:pt>
              </c:numCache>
            </c:numRef>
          </c:val>
        </c:ser>
        <c:ser>
          <c:idx val="2"/>
          <c:order val="2"/>
          <c:tx>
            <c:v/>
          </c:tx>
          <c:spPr>
            <a:noFill/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9.4668892632716459E-18"/>
                  <c:y val="-8.28026777911636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 1.7 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8.04562141866900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 1.8 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 1.2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 1.2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 1.1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 1.3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 3.1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 4.1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9.7427606819984606E-17"/>
                  <c:y val="-7.38630318655407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 5.2 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7.5735114106173168E-17"/>
                  <c:y val="-7.83328881141253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 4.0 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 b="1">
                    <a:solidFill>
                      <a:srgbClr val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'Trade payables'!$B$2:$K$2</c:f>
              <c:strCache>
                <c:ptCount val="10"/>
                <c:pt idx="0">
                  <c:v>Jan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  <c:pt idx="4">
                  <c:v>May </c:v>
                </c:pt>
                <c:pt idx="5">
                  <c:v>Jun </c:v>
                </c:pt>
                <c:pt idx="6">
                  <c:v>Jul </c:v>
                </c:pt>
                <c:pt idx="7">
                  <c:v>Aug </c:v>
                </c:pt>
                <c:pt idx="8">
                  <c:v>Sep </c:v>
                </c:pt>
                <c:pt idx="9">
                  <c:v>Oct </c:v>
                </c:pt>
              </c:strCache>
            </c:strRef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2442112"/>
        <c:axId val="412442896"/>
      </c:barChart>
      <c:catAx>
        <c:axId val="4124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ctr" anchorCtr="1"/>
          <a:lstStyle/>
          <a:p>
            <a:pPr>
              <a:defRPr sz="800">
                <a:solidFill>
                  <a:srgbClr val="000000"/>
                </a:solidFill>
              </a:defRPr>
            </a:pPr>
            <a:endParaRPr lang="en-US"/>
          </a:p>
        </c:txPr>
        <c:crossAx val="412442896"/>
        <c:crosses val="autoZero"/>
        <c:auto val="1"/>
        <c:lblAlgn val="ctr"/>
        <c:lblOffset val="100"/>
        <c:noMultiLvlLbl val="0"/>
      </c:catAx>
      <c:valAx>
        <c:axId val="412442896"/>
        <c:scaling>
          <c:orientation val="minMax"/>
        </c:scaling>
        <c:delete val="1"/>
        <c:axPos val="l"/>
        <c:numFmt formatCode="#,##0.0_);\(#,##0.0\);&quot;-&quot;_);@_)" sourceLinked="1"/>
        <c:majorTickMark val="out"/>
        <c:minorTickMark val="none"/>
        <c:tickLblPos val="none"/>
        <c:crossAx val="412442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7697416625205412E-2"/>
          <c:y val="0.78647652367179199"/>
          <c:w val="0.70508028437329406"/>
          <c:h val="6.9095186875729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0.13181818181818186"/>
          <c:w val="0.77714285714285736"/>
          <c:h val="0.465810665712240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'Trade payables'!$B$25:$F$25</c:f>
              <c:strCache>
                <c:ptCount val="5"/>
                <c:pt idx="0">
                  <c:v>14 days</c:v>
                </c:pt>
                <c:pt idx="1">
                  <c:v>30 days</c:v>
                </c:pt>
                <c:pt idx="2">
                  <c:v>45 days</c:v>
                </c:pt>
                <c:pt idx="3">
                  <c:v>60 days</c:v>
                </c:pt>
                <c:pt idx="4">
                  <c:v>90 days</c:v>
                </c:pt>
              </c:strCache>
            </c:strRef>
          </c:cat>
          <c:val>
            <c:numRef>
              <c:f>'Trade payables'!$B$26:$F$26</c:f>
              <c:numCache>
                <c:formatCode>#,##0.0_);\(#,##0.0\);"-"_);@_)</c:formatCode>
                <c:ptCount val="5"/>
                <c:pt idx="0">
                  <c:v>0.8</c:v>
                </c:pt>
                <c:pt idx="1">
                  <c:v>8.1</c:v>
                </c:pt>
                <c:pt idx="2">
                  <c:v>1.3</c:v>
                </c:pt>
                <c:pt idx="3">
                  <c:v>4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14623168"/>
        <c:axId val="414621600"/>
      </c:barChart>
      <c:catAx>
        <c:axId val="41462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4621600"/>
        <c:crosses val="autoZero"/>
        <c:auto val="1"/>
        <c:lblAlgn val="ctr"/>
        <c:lblOffset val="100"/>
        <c:noMultiLvlLbl val="0"/>
      </c:catAx>
      <c:valAx>
        <c:axId val="414621600"/>
        <c:scaling>
          <c:orientation val="minMax"/>
        </c:scaling>
        <c:delete val="1"/>
        <c:axPos val="l"/>
        <c:numFmt formatCode="#,##0.0_);\(#,##0.0\);&quot;-&quot;_);@_)" sourceLinked="1"/>
        <c:majorTickMark val="out"/>
        <c:minorTickMark val="none"/>
        <c:tickLblPos val="none"/>
        <c:crossAx val="414623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0697412823402E-2"/>
          <c:y val="5.9090909090909111E-2"/>
          <c:w val="0.77167874015748072"/>
          <c:h val="0.45494702934860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CCC!$B$3</c:f>
              <c:strCache>
                <c:ptCount val="1"/>
                <c:pt idx="0">
                  <c:v>DPO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CCC!$C$2:$G$2</c:f>
              <c:strCache>
                <c:ptCount val="5"/>
                <c:pt idx="0">
                  <c:v>Average
Feb-Oct 15</c:v>
                </c:pt>
                <c:pt idx="1">
                  <c:v>Internal best
Jun 15</c:v>
                </c:pt>
                <c:pt idx="2">
                  <c:v>Average
Peer 12-14</c:v>
                </c:pt>
                <c:pt idx="4">
                  <c:v>Midterm
target</c:v>
                </c:pt>
              </c:strCache>
            </c:strRef>
          </c:cat>
          <c:val>
            <c:numRef>
              <c:f>CCC!$C$3:$G$3</c:f>
              <c:numCache>
                <c:formatCode>#,##0_);\(#,##0\);"-"_);@_)</c:formatCode>
                <c:ptCount val="5"/>
                <c:pt idx="0">
                  <c:v>-73</c:v>
                </c:pt>
                <c:pt idx="1">
                  <c:v>-75</c:v>
                </c:pt>
                <c:pt idx="2">
                  <c:v>-75</c:v>
                </c:pt>
                <c:pt idx="3">
                  <c:v>0</c:v>
                </c:pt>
                <c:pt idx="4">
                  <c:v>-75</c:v>
                </c:pt>
              </c:numCache>
            </c:numRef>
          </c:val>
        </c:ser>
        <c:ser>
          <c:idx val="1"/>
          <c:order val="1"/>
          <c:tx>
            <c:strRef>
              <c:f>CCC!$B$4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CCC!$C$2:$G$2</c:f>
              <c:strCache>
                <c:ptCount val="5"/>
                <c:pt idx="0">
                  <c:v>Average
Feb-Oct 15</c:v>
                </c:pt>
                <c:pt idx="1">
                  <c:v>Internal best
Jun 15</c:v>
                </c:pt>
                <c:pt idx="2">
                  <c:v>Average
Peer 12-14</c:v>
                </c:pt>
                <c:pt idx="4">
                  <c:v>Midterm
target</c:v>
                </c:pt>
              </c:strCache>
            </c:strRef>
          </c:cat>
          <c:val>
            <c:numRef>
              <c:f>CCC!$C$4:$G$4</c:f>
              <c:numCache>
                <c:formatCode>#,##0_);\(#,##0\);"-"_);@_)</c:formatCode>
                <c:ptCount val="5"/>
                <c:pt idx="0">
                  <c:v>66</c:v>
                </c:pt>
                <c:pt idx="1">
                  <c:v>73</c:v>
                </c:pt>
                <c:pt idx="2">
                  <c:v>64</c:v>
                </c:pt>
                <c:pt idx="3">
                  <c:v>0</c:v>
                </c:pt>
                <c:pt idx="4">
                  <c:v>64</c:v>
                </c:pt>
              </c:numCache>
            </c:numRef>
          </c:val>
        </c:ser>
        <c:ser>
          <c:idx val="2"/>
          <c:order val="2"/>
          <c:tx>
            <c:strRef>
              <c:f>CCC!$B$5</c:f>
              <c:strCache>
                <c:ptCount val="1"/>
                <c:pt idx="0">
                  <c:v>DIH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CCC!$C$2:$G$2</c:f>
              <c:strCache>
                <c:ptCount val="5"/>
                <c:pt idx="0">
                  <c:v>Average
Feb-Oct 15</c:v>
                </c:pt>
                <c:pt idx="1">
                  <c:v>Internal best
Jun 15</c:v>
                </c:pt>
                <c:pt idx="2">
                  <c:v>Average
Peer 12-14</c:v>
                </c:pt>
                <c:pt idx="4">
                  <c:v>Midterm
target</c:v>
                </c:pt>
              </c:strCache>
            </c:strRef>
          </c:cat>
          <c:val>
            <c:numRef>
              <c:f>CCC!$C$5:$G$5</c:f>
              <c:numCache>
                <c:formatCode>#,##0_);\(#,##0\);"-"_);@_)</c:formatCode>
                <c:ptCount val="5"/>
                <c:pt idx="0">
                  <c:v>204</c:v>
                </c:pt>
                <c:pt idx="1">
                  <c:v>186</c:v>
                </c:pt>
                <c:pt idx="2">
                  <c:v>182</c:v>
                </c:pt>
                <c:pt idx="3">
                  <c:v>0</c:v>
                </c:pt>
                <c:pt idx="4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4621992"/>
        <c:axId val="414618856"/>
      </c:barChart>
      <c:catAx>
        <c:axId val="41462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4618856"/>
        <c:crosses val="autoZero"/>
        <c:auto val="1"/>
        <c:lblAlgn val="ctr"/>
        <c:lblOffset val="100"/>
        <c:noMultiLvlLbl val="0"/>
      </c:catAx>
      <c:valAx>
        <c:axId val="414618856"/>
        <c:scaling>
          <c:orientation val="minMax"/>
        </c:scaling>
        <c:delete val="1"/>
        <c:axPos val="l"/>
        <c:numFmt formatCode="#,##0_);\(#,##0\);&quot;-&quot;_);@_)" sourceLinked="1"/>
        <c:majorTickMark val="out"/>
        <c:minorTickMark val="none"/>
        <c:tickLblPos val="none"/>
        <c:crossAx val="414621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138265409131551"/>
          <c:y val="0.62727272727272732"/>
          <c:w val="0.24880989876265472"/>
          <c:h val="6.74799570508232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4285714285715"/>
          <c:y val="0.2"/>
          <c:w val="0.75232823397075377"/>
          <c:h val="0.4251968503937008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noFill/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noFill/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noFill/>
              <a:ln w="3175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CCC!$A$34:$A$38</c:f>
              <c:strCache>
                <c:ptCount val="5"/>
                <c:pt idx="0">
                  <c:v>CCC average</c:v>
                </c:pt>
                <c:pt idx="1">
                  <c:v>DIH</c:v>
                </c:pt>
                <c:pt idx="2">
                  <c:v>DSO</c:v>
                </c:pt>
                <c:pt idx="3">
                  <c:v>DPO</c:v>
                </c:pt>
                <c:pt idx="4">
                  <c:v>Mide term target</c:v>
                </c:pt>
              </c:strCache>
            </c:strRef>
          </c:cat>
          <c:val>
            <c:numRef>
              <c:f>CCC!$B$34:$B$38</c:f>
              <c:numCache>
                <c:formatCode>#,##0_);\(#,##0\);"-"_);@_)</c:formatCode>
                <c:ptCount val="5"/>
                <c:pt idx="0">
                  <c:v>197</c:v>
                </c:pt>
                <c:pt idx="1">
                  <c:v>175</c:v>
                </c:pt>
                <c:pt idx="2">
                  <c:v>173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69546450954042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2.69546450954042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CCC!$A$34:$A$38</c:f>
              <c:strCache>
                <c:ptCount val="5"/>
                <c:pt idx="0">
                  <c:v>CCC average</c:v>
                </c:pt>
                <c:pt idx="1">
                  <c:v>DIH</c:v>
                </c:pt>
                <c:pt idx="2">
                  <c:v>DSO</c:v>
                </c:pt>
                <c:pt idx="3">
                  <c:v>DPO</c:v>
                </c:pt>
                <c:pt idx="4">
                  <c:v>Mide term target</c:v>
                </c:pt>
              </c:strCache>
            </c:strRef>
          </c:cat>
          <c:val>
            <c:numRef>
              <c:f>CCC!$C$34:$C$38</c:f>
              <c:numCache>
                <c:formatCode>\(#,##0\);\(#,##0\);"-"_);@_)</c:formatCode>
                <c:ptCount val="5"/>
                <c:pt idx="0" formatCode="#,##0_);\(#,##0\);&quot;-&quot;_);@_)">
                  <c:v>0</c:v>
                </c:pt>
                <c:pt idx="1">
                  <c:v>22</c:v>
                </c:pt>
                <c:pt idx="2">
                  <c:v>2</c:v>
                </c:pt>
                <c:pt idx="3">
                  <c:v>2</c:v>
                </c:pt>
                <c:pt idx="4" formatCode="#,##0_);\(#,##0\);&quot;-&quot;_);@_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4620032"/>
        <c:axId val="414618072"/>
      </c:barChart>
      <c:catAx>
        <c:axId val="4146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4618072"/>
        <c:crosses val="autoZero"/>
        <c:auto val="1"/>
        <c:lblAlgn val="ctr"/>
        <c:lblOffset val="100"/>
        <c:noMultiLvlLbl val="0"/>
      </c:catAx>
      <c:valAx>
        <c:axId val="414618072"/>
        <c:scaling>
          <c:orientation val="minMax"/>
          <c:min val="100"/>
        </c:scaling>
        <c:delete val="0"/>
        <c:axPos val="l"/>
        <c:numFmt formatCode="#,##0_);\(#,##0\);&quot;-&quot;_);@_)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462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52166817094788E-2"/>
          <c:y val="0.13181818181818195"/>
          <c:w val="0.77068771706566985"/>
          <c:h val="0.60671975662133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'Stock reduction'!$B$4</c:f>
              <c:strCache>
                <c:ptCount val="1"/>
                <c:pt idx="0">
                  <c:v>Inventories</c:v>
                </c:pt>
              </c:strCache>
            </c:strRef>
          </c:tx>
          <c:spPr>
            <a:solidFill>
              <a:srgbClr val="409DA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noFill/>
              <a:ln w="3175">
                <a:noFill/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'Stock reduction'!$C$3:$E$3</c:f>
              <c:strCache>
                <c:ptCount val="3"/>
                <c:pt idx="0">
                  <c:v>Ø Inventory
Oct-Dec 14</c:v>
                </c:pt>
                <c:pt idx="1">
                  <c:v>Inventory reduction</c:v>
                </c:pt>
                <c:pt idx="2">
                  <c:v>Target inventory 
Oct 2015</c:v>
                </c:pt>
              </c:strCache>
            </c:strRef>
          </c:cat>
          <c:val>
            <c:numRef>
              <c:f>'Stock reduction'!$C$4:$E$4</c:f>
              <c:numCache>
                <c:formatCode>#,##0.0</c:formatCode>
                <c:ptCount val="3"/>
                <c:pt idx="0">
                  <c:v>1869</c:v>
                </c:pt>
                <c:pt idx="1">
                  <c:v>1569</c:v>
                </c:pt>
                <c:pt idx="2">
                  <c:v>1569</c:v>
                </c:pt>
              </c:numCache>
            </c:numRef>
          </c:val>
        </c:ser>
        <c:ser>
          <c:idx val="1"/>
          <c:order val="1"/>
          <c:spPr>
            <a:solidFill>
              <a:srgbClr val="005EB8"/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'Stock reduction'!$C$5:$E$5</c:f>
              <c:numCache>
                <c:formatCode>#,##0.0</c:formatCode>
                <c:ptCount val="3"/>
                <c:pt idx="0">
                  <c:v>0</c:v>
                </c:pt>
                <c:pt idx="1">
                  <c:v>300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414622384"/>
        <c:axId val="414623560"/>
      </c:barChart>
      <c:catAx>
        <c:axId val="41462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en-US"/>
          </a:p>
        </c:txPr>
        <c:crossAx val="414623560"/>
        <c:crosses val="autoZero"/>
        <c:auto val="1"/>
        <c:lblAlgn val="ctr"/>
        <c:lblOffset val="100"/>
        <c:noMultiLvlLbl val="0"/>
      </c:catAx>
      <c:valAx>
        <c:axId val="414623560"/>
        <c:scaling>
          <c:orientation val="minMax"/>
          <c:max val="2000"/>
          <c:min val="1000"/>
        </c:scaling>
        <c:delete val="0"/>
        <c:axPos val="l"/>
        <c:numFmt formatCode="#,##0.0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462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0.13181818181818203"/>
          <c:w val="0.817825764203717"/>
          <c:h val="0.4658106657122418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'Working Capital Development'!$H$5</c:f>
              <c:strCache>
                <c:ptCount val="1"/>
                <c:pt idx="0">
                  <c:v>DIH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'Working Capital Development'!$I$3:$L$3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'Working Capital Development'!$I$5:$L$5</c:f>
              <c:numCache>
                <c:formatCode>#,##0;\(#,##0\)</c:formatCode>
                <c:ptCount val="4"/>
                <c:pt idx="0">
                  <c:v>40</c:v>
                </c:pt>
                <c:pt idx="1">
                  <c:v>39</c:v>
                </c:pt>
                <c:pt idx="2">
                  <c:v>40</c:v>
                </c:pt>
                <c:pt idx="3">
                  <c:v>42</c:v>
                </c:pt>
              </c:numCache>
            </c:numRef>
          </c:val>
        </c:ser>
        <c:ser>
          <c:idx val="0"/>
          <c:order val="1"/>
          <c:tx>
            <c:strRef>
              <c:f>'Working Capital Development'!$H$4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'Working Capital Development'!$I$3:$L$3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'Working Capital Development'!$I$4:$L$4</c:f>
              <c:numCache>
                <c:formatCode>#,##0;\(#,##0\)</c:formatCode>
                <c:ptCount val="4"/>
                <c:pt idx="0">
                  <c:v>37</c:v>
                </c:pt>
                <c:pt idx="1">
                  <c:v>37</c:v>
                </c:pt>
                <c:pt idx="2">
                  <c:v>43</c:v>
                </c:pt>
                <c:pt idx="3">
                  <c:v>43</c:v>
                </c:pt>
              </c:numCache>
            </c:numRef>
          </c:val>
        </c:ser>
        <c:ser>
          <c:idx val="2"/>
          <c:order val="2"/>
          <c:tx>
            <c:strRef>
              <c:f>'Working Capital Development'!$H$6</c:f>
              <c:strCache>
                <c:ptCount val="1"/>
                <c:pt idx="0">
                  <c:v>DPO</c:v>
                </c:pt>
              </c:strCache>
            </c:strRef>
          </c:tx>
          <c:spPr>
            <a:solidFill>
              <a:srgbClr val="470A6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'Working Capital Development'!$I$3:$L$3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'Working Capital Development'!$I$6:$L$6</c:f>
              <c:numCache>
                <c:formatCode>#,##0;\(#,##0\)</c:formatCode>
                <c:ptCount val="4"/>
                <c:pt idx="0">
                  <c:v>-29</c:v>
                </c:pt>
                <c:pt idx="1">
                  <c:v>-32</c:v>
                </c:pt>
                <c:pt idx="2">
                  <c:v>-30</c:v>
                </c:pt>
                <c:pt idx="3">
                  <c:v>-29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overlap val="100"/>
        <c:axId val="412444072"/>
        <c:axId val="412440152"/>
      </c:barChart>
      <c:lineChart>
        <c:grouping val="standard"/>
        <c:varyColors val="0"/>
        <c:ser>
          <c:idx val="3"/>
          <c:order val="3"/>
          <c:tx>
            <c:strRef>
              <c:f>'Working Capital Development'!$H$7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00A3A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A3A1"/>
              </a:solidFill>
              <a:ln>
                <a:solidFill>
                  <a:srgbClr val="00A3A1"/>
                </a:solidFill>
              </a:ln>
            </c:spPr>
          </c:marker>
          <c:dLbls>
            <c:dLbl>
              <c:idx val="0"/>
              <c:layout>
                <c:manualLayout>
                  <c:x val="-4.0404040404040407E-2"/>
                  <c:y val="-4.090909090909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0404040404040407E-2"/>
                  <c:y val="-4.0909090909090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771043771043835E-2"/>
                  <c:y val="-4.0909090909090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3771043771043773E-2"/>
                  <c:y val="-4.0909090909090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'Working Capital Development'!$I$3:$L$3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'Working Capital Development'!$I$7:$L$7</c:f>
              <c:numCache>
                <c:formatCode>#,##0;\(#,##0\)</c:formatCode>
                <c:ptCount val="4"/>
                <c:pt idx="0">
                  <c:v>48</c:v>
                </c:pt>
                <c:pt idx="1">
                  <c:v>44</c:v>
                </c:pt>
                <c:pt idx="2">
                  <c:v>53</c:v>
                </c:pt>
                <c:pt idx="3">
                  <c:v>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445248"/>
        <c:axId val="412444856"/>
      </c:lineChart>
      <c:catAx>
        <c:axId val="41244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b="1">
                <a:solidFill>
                  <a:srgbClr val="000000"/>
                </a:solidFill>
              </a:defRPr>
            </a:pPr>
            <a:endParaRPr lang="en-US"/>
          </a:p>
        </c:txPr>
        <c:crossAx val="412440152"/>
        <c:crosses val="autoZero"/>
        <c:auto val="1"/>
        <c:lblAlgn val="ctr"/>
        <c:lblOffset val="100"/>
        <c:noMultiLvlLbl val="0"/>
      </c:catAx>
      <c:valAx>
        <c:axId val="412440152"/>
        <c:scaling>
          <c:orientation val="minMax"/>
        </c:scaling>
        <c:delete val="0"/>
        <c:axPos val="l"/>
        <c:numFmt formatCode="#,##0;\(#,##0\)" sourceLinked="1"/>
        <c:majorTickMark val="none"/>
        <c:minorTickMark val="none"/>
        <c:tickLblPos val="none"/>
        <c:spPr>
          <a:ln>
            <a:noFill/>
          </a:ln>
        </c:spPr>
        <c:crossAx val="412444072"/>
        <c:crosses val="autoZero"/>
        <c:crossBetween val="between"/>
      </c:valAx>
      <c:valAx>
        <c:axId val="412444856"/>
        <c:scaling>
          <c:orientation val="minMax"/>
          <c:max val="70"/>
          <c:min val="-290"/>
        </c:scaling>
        <c:delete val="0"/>
        <c:axPos val="r"/>
        <c:numFmt formatCode="#,##0;\(#,##0\)" sourceLinked="1"/>
        <c:majorTickMark val="none"/>
        <c:minorTickMark val="none"/>
        <c:tickLblPos val="none"/>
        <c:spPr>
          <a:ln>
            <a:noFill/>
          </a:ln>
        </c:spPr>
        <c:crossAx val="412445248"/>
        <c:crosses val="max"/>
        <c:crossBetween val="between"/>
      </c:valAx>
      <c:catAx>
        <c:axId val="4124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24448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438081603435929E-2"/>
          <c:y val="0.63181818181818183"/>
          <c:w val="0.78291391606352256"/>
          <c:h val="0.126570866141732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85138207096499E-2"/>
          <c:y val="2.6900188530579995E-2"/>
          <c:w val="0.77804688230176988"/>
          <c:h val="0.9242211434733637"/>
        </c:manualLayout>
      </c:layout>
      <c:barChart>
        <c:barDir val="bar"/>
        <c:grouping val="clustered"/>
        <c:varyColors val="0"/>
        <c:ser>
          <c:idx val="21"/>
          <c:order val="0"/>
          <c:spPr>
            <a:solidFill>
              <a:srgbClr val="00338D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0.17373223311022151"/>
                  <c:y val="0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chemeClr val="bg1"/>
                        </a:solidFill>
                      </a:defRPr>
                    </a:pPr>
                    <a:r>
                      <a:rPr lang="en-US" b="1">
                        <a:solidFill>
                          <a:schemeClr val="bg1"/>
                        </a:solidFill>
                      </a:rPr>
                      <a:t>1.869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reduction'!$H$30</c:f>
              <c:numCache>
                <c:formatCode>#,##0.0_);\(#,##0.0\);"-"_);@_)</c:formatCode>
                <c:ptCount val="1"/>
                <c:pt idx="0">
                  <c:v>623</c:v>
                </c:pt>
              </c:numCache>
            </c:numRef>
          </c:val>
        </c:ser>
        <c:ser>
          <c:idx val="20"/>
          <c:order val="1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795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reduction'!$H$29</c:f>
              <c:numCache>
                <c:formatCode>#,##0.0_);\(#,##0.0\);"-"_);@_)</c:formatCode>
                <c:ptCount val="1"/>
                <c:pt idx="0">
                  <c:v>11</c:v>
                </c:pt>
              </c:numCache>
            </c:numRef>
          </c:val>
        </c:ser>
        <c:ser>
          <c:idx val="19"/>
          <c:order val="2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5.5788005578800426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reduction'!$H$28</c:f>
              <c:numCache>
                <c:formatCode>#,##0.0_);\(#,##0.0\);"-"_);@_)</c:formatCode>
                <c:ptCount val="1"/>
                <c:pt idx="0">
                  <c:v>12</c:v>
                </c:pt>
              </c:numCache>
            </c:numRef>
          </c:val>
        </c:ser>
        <c:ser>
          <c:idx val="18"/>
          <c:order val="3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986E-3"/>
                  <c:y val="8.9336921299224798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reduction'!$H$27</c:f>
              <c:numCache>
                <c:formatCode>#,##0.0_);\(#,##0.0\);"-"_);@_)</c:formatCode>
                <c:ptCount val="1"/>
                <c:pt idx="0">
                  <c:v>13</c:v>
                </c:pt>
              </c:numCache>
            </c:numRef>
          </c:val>
        </c:ser>
        <c:ser>
          <c:idx val="17"/>
          <c:order val="4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1157601115760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reduction'!$H$26</c:f>
              <c:numCache>
                <c:formatCode>#,##0.0_);\(#,##0.0\);"-"_);@_)</c:formatCode>
                <c:ptCount val="1"/>
                <c:pt idx="0">
                  <c:v>14</c:v>
                </c:pt>
              </c:numCache>
            </c:numRef>
          </c:val>
        </c:ser>
        <c:ser>
          <c:idx val="16"/>
          <c:order val="5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986E-3"/>
                  <c:y val="-8.9336921299224798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reduction'!$H$25</c:f>
              <c:numCache>
                <c:formatCode>#,##0.0_);\(#,##0.0\);"-"_);@_)</c:formatCode>
                <c:ptCount val="1"/>
                <c:pt idx="0">
                  <c:v>16</c:v>
                </c:pt>
              </c:numCache>
            </c:numRef>
          </c:val>
        </c:ser>
        <c:ser>
          <c:idx val="15"/>
          <c:order val="6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3947001394700162E-2"/>
                  <c:y val="8.9336921299224798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reduction'!$H$24</c:f>
              <c:numCache>
                <c:formatCode>#,##0.0_);\(#,##0.0\);"-"_);@_)</c:formatCode>
                <c:ptCount val="1"/>
                <c:pt idx="0">
                  <c:v>22</c:v>
                </c:pt>
              </c:numCache>
            </c:numRef>
          </c:val>
        </c:ser>
        <c:ser>
          <c:idx val="14"/>
          <c:order val="7"/>
          <c:spPr>
            <a:solidFill>
              <a:srgbClr val="0091DA"/>
            </a:solidFill>
            <a:ln w="3175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layout>
                <c:manualLayout>
                  <c:x val="-2.789400278940020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reduction'!$H$23</c:f>
              <c:numCache>
                <c:formatCode>#,##0.0_);\(#,##0.0\);"-"_);@_)</c:formatCode>
                <c:ptCount val="1"/>
                <c:pt idx="0">
                  <c:v>23</c:v>
                </c:pt>
              </c:numCache>
            </c:numRef>
          </c:val>
        </c:ser>
        <c:ser>
          <c:idx val="13"/>
          <c:order val="8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986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reduction'!$H$22</c:f>
              <c:numCache>
                <c:formatCode>#,##0.0_);\(#,##0.0\);"-"_);@_)</c:formatCode>
                <c:ptCount val="1"/>
                <c:pt idx="0">
                  <c:v>43</c:v>
                </c:pt>
              </c:numCache>
            </c:numRef>
          </c:val>
        </c:ser>
        <c:ser>
          <c:idx val="12"/>
          <c:order val="9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1157601115760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reduction'!$H$21</c:f>
              <c:numCache>
                <c:formatCode>#,##0.0_);\(#,##0.0\);"-"_);@_)</c:formatCode>
                <c:ptCount val="1"/>
                <c:pt idx="0">
                  <c:v>45</c:v>
                </c:pt>
              </c:numCache>
            </c:numRef>
          </c:val>
        </c:ser>
        <c:ser>
          <c:idx val="11"/>
          <c:order val="10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986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reduction'!$H$20</c:f>
              <c:numCache>
                <c:formatCode>#,##0.0_);\(#,##0.0\);"-"_);@_)</c:formatCode>
                <c:ptCount val="1"/>
                <c:pt idx="0">
                  <c:v>50</c:v>
                </c:pt>
              </c:numCache>
            </c:numRef>
          </c:val>
        </c:ser>
        <c:ser>
          <c:idx val="10"/>
          <c:order val="11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394700139470016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reduction'!$H$19</c:f>
              <c:numCache>
                <c:formatCode>#,##0.0_);\(#,##0.0\);"-"_);@_)</c:formatCode>
                <c:ptCount val="1"/>
                <c:pt idx="0">
                  <c:v>60</c:v>
                </c:pt>
              </c:numCache>
            </c:numRef>
          </c:val>
        </c:ser>
        <c:ser>
          <c:idx val="9"/>
          <c:order val="12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986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reduction'!$H$18</c:f>
              <c:numCache>
                <c:formatCode>#,##0.0_);\(#,##0.0\);"-"_);@_)</c:formatCode>
                <c:ptCount val="1"/>
                <c:pt idx="0">
                  <c:v>71</c:v>
                </c:pt>
              </c:numCache>
            </c:numRef>
          </c:val>
        </c:ser>
        <c:ser>
          <c:idx val="8"/>
          <c:order val="13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986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reduction'!$H$17</c:f>
              <c:numCache>
                <c:formatCode>#,##0.0_);\(#,##0.0\);"-"_);@_)</c:formatCode>
                <c:ptCount val="1"/>
                <c:pt idx="0">
                  <c:v>72</c:v>
                </c:pt>
              </c:numCache>
            </c:numRef>
          </c:val>
        </c:ser>
        <c:ser>
          <c:idx val="7"/>
          <c:order val="14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986E-3"/>
                  <c:y val="4.4668460649612417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reduction'!$H$16</c:f>
              <c:numCache>
                <c:formatCode>#,##0.0_);\(#,##0.0\);"-"_);@_)</c:formatCode>
                <c:ptCount val="1"/>
                <c:pt idx="0">
                  <c:v>90</c:v>
                </c:pt>
              </c:numCache>
            </c:numRef>
          </c:val>
        </c:ser>
        <c:ser>
          <c:idx val="6"/>
          <c:order val="15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119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reduction'!$H$15</c:f>
              <c:numCache>
                <c:formatCode>#,##0.0_);\(#,##0.0\);"-"_);@_)</c:formatCode>
                <c:ptCount val="1"/>
                <c:pt idx="0">
                  <c:v>91</c:v>
                </c:pt>
              </c:numCache>
            </c:numRef>
          </c:val>
        </c:ser>
        <c:ser>
          <c:idx val="5"/>
          <c:order val="16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1157601115760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reduction'!$H$14</c:f>
              <c:numCache>
                <c:formatCode>#,##0.0_);\(#,##0.0\);"-"_);@_)</c:formatCode>
                <c:ptCount val="1"/>
                <c:pt idx="0">
                  <c:v>95</c:v>
                </c:pt>
              </c:numCache>
            </c:numRef>
          </c:val>
        </c:ser>
        <c:ser>
          <c:idx val="4"/>
          <c:order val="17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986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102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reduction'!$H$13</c:f>
              <c:numCache>
                <c:formatCode>#,##0.0_);\(#,##0.0\);"-"_);@_)</c:formatCode>
                <c:ptCount val="1"/>
                <c:pt idx="0">
                  <c:v>102</c:v>
                </c:pt>
              </c:numCache>
            </c:numRef>
          </c:val>
        </c:ser>
        <c:ser>
          <c:idx val="3"/>
          <c:order val="18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3682008368200986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104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reduction'!$H$12</c:f>
              <c:numCache>
                <c:formatCode>#,##0.0_);\(#,##0.0\);"-"_);@_)</c:formatCode>
                <c:ptCount val="1"/>
                <c:pt idx="0">
                  <c:v>104</c:v>
                </c:pt>
              </c:numCache>
            </c:numRef>
          </c:val>
        </c:ser>
        <c:ser>
          <c:idx val="2"/>
          <c:order val="19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1157601115760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141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reduction'!$H$11</c:f>
              <c:numCache>
                <c:formatCode>#,##0.0_);\(#,##0.0\);"-"_);@_)</c:formatCode>
                <c:ptCount val="1"/>
                <c:pt idx="0">
                  <c:v>141</c:v>
                </c:pt>
              </c:numCache>
            </c:numRef>
          </c:val>
        </c:ser>
        <c:ser>
          <c:idx val="1"/>
          <c:order val="20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394700139470016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280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reduction'!$H$10</c:f>
              <c:numCache>
                <c:formatCode>#,##0.0_);\(#,##0.0\);"-"_);@_)</c:formatCode>
                <c:ptCount val="1"/>
                <c:pt idx="0">
                  <c:v>280</c:v>
                </c:pt>
              </c:numCache>
            </c:numRef>
          </c:val>
        </c:ser>
        <c:ser>
          <c:idx val="0"/>
          <c:order val="21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0.12807932462453167"/>
                  <c:y val="0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FFFF"/>
                        </a:solidFill>
                      </a:defRPr>
                    </a:pPr>
                    <a:r>
                      <a:rPr lang="en-US"/>
                      <a:t>514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'Stock reduction'!$Q$4</c:f>
              <c:numCache>
                <c:formatCode>#,##0.0_);\(#,##0.0\);"-"_);@_)</c:formatCode>
                <c:ptCount val="1"/>
              </c:numCache>
            </c:numRef>
          </c:cat>
          <c:val>
            <c:numRef>
              <c:f>'Stock reduction'!$H$9</c:f>
              <c:numCache>
                <c:formatCode>#,##0_);\(#,##0\);"-"_);@_)</c:formatCode>
                <c:ptCount val="1"/>
                <c:pt idx="0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32"/>
        <c:axId val="414618464"/>
        <c:axId val="414625128"/>
      </c:barChart>
      <c:catAx>
        <c:axId val="414618464"/>
        <c:scaling>
          <c:orientation val="minMax"/>
        </c:scaling>
        <c:delete val="0"/>
        <c:axPos val="l"/>
        <c:numFmt formatCode="#,##0.0_);\(#,##0.0\);&quot;-&quot;_);@_)" sourceLinked="1"/>
        <c:majorTickMark val="none"/>
        <c:minorTickMark val="none"/>
        <c:tickLblPos val="low"/>
        <c:spPr>
          <a:solidFill>
            <a:srgbClr val="4BACC6">
              <a:lumMod val="60000"/>
              <a:lumOff val="40000"/>
            </a:srgbClr>
          </a:solidFill>
          <a:ln w="3175">
            <a:noFill/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4625128"/>
        <c:crosses val="autoZero"/>
        <c:auto val="1"/>
        <c:lblAlgn val="ctr"/>
        <c:lblOffset val="100"/>
        <c:noMultiLvlLbl val="0"/>
      </c:catAx>
      <c:valAx>
        <c:axId val="414625128"/>
        <c:scaling>
          <c:orientation val="minMax"/>
        </c:scaling>
        <c:delete val="1"/>
        <c:axPos val="b"/>
        <c:numFmt formatCode="#,##0.0_);\(#,##0.0\);&quot;-&quot;_);@_)" sourceLinked="1"/>
        <c:majorTickMark val="out"/>
        <c:minorTickMark val="none"/>
        <c:tickLblPos val="none"/>
        <c:crossAx val="41461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0.13181818181818208"/>
          <c:w val="0.91611253716837315"/>
          <c:h val="0.6067197566213324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'Inventory before reduction'!$B$4</c:f>
              <c:strCache>
                <c:ptCount val="1"/>
                <c:pt idx="0">
                  <c:v>Inventory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2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3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4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5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6"/>
            <c:invertIfNegative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7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'Inventory before reduction'!$C$3:$AD$3</c:f>
              <c:strCache>
                <c:ptCount val="28"/>
                <c:pt idx="0">
                  <c:v>Okt
09</c:v>
                </c:pt>
                <c:pt idx="1">
                  <c:v>Nov
09</c:v>
                </c:pt>
                <c:pt idx="2">
                  <c:v>Dec
09</c:v>
                </c:pt>
                <c:pt idx="3">
                  <c:v>Jan
10</c:v>
                </c:pt>
                <c:pt idx="4">
                  <c:v>Feb
10</c:v>
                </c:pt>
                <c:pt idx="5">
                  <c:v>Mar
10</c:v>
                </c:pt>
                <c:pt idx="6">
                  <c:v>April
10</c:v>
                </c:pt>
                <c:pt idx="7">
                  <c:v>May
10</c:v>
                </c:pt>
                <c:pt idx="8">
                  <c:v>June
10</c:v>
                </c:pt>
                <c:pt idx="9">
                  <c:v>July
10</c:v>
                </c:pt>
                <c:pt idx="10">
                  <c:v>Aug
10</c:v>
                </c:pt>
                <c:pt idx="11">
                  <c:v>Sep
10</c:v>
                </c:pt>
                <c:pt idx="12">
                  <c:v>Oct
10</c:v>
                </c:pt>
                <c:pt idx="13">
                  <c:v>Nov
10</c:v>
                </c:pt>
                <c:pt idx="14">
                  <c:v>Dec
10</c:v>
                </c:pt>
                <c:pt idx="15">
                  <c:v>Jan
11</c:v>
                </c:pt>
                <c:pt idx="16">
                  <c:v>Feb
11</c:v>
                </c:pt>
                <c:pt idx="17">
                  <c:v>Mar
11</c:v>
                </c:pt>
                <c:pt idx="18">
                  <c:v>April
11</c:v>
                </c:pt>
                <c:pt idx="19">
                  <c:v>May
11</c:v>
                </c:pt>
                <c:pt idx="20">
                  <c:v>June
11</c:v>
                </c:pt>
                <c:pt idx="21">
                  <c:v>July
11</c:v>
                </c:pt>
                <c:pt idx="22">
                  <c:v>Aug
11</c:v>
                </c:pt>
                <c:pt idx="23">
                  <c:v>Sep
11</c:v>
                </c:pt>
                <c:pt idx="24">
                  <c:v>Oct
11</c:v>
                </c:pt>
                <c:pt idx="25">
                  <c:v>Nov
11</c:v>
                </c:pt>
                <c:pt idx="26">
                  <c:v>Dec
11</c:v>
                </c:pt>
                <c:pt idx="27">
                  <c:v>Jan
12</c:v>
                </c:pt>
              </c:strCache>
            </c:strRef>
          </c:cat>
          <c:val>
            <c:numRef>
              <c:f>'Inventory before reduction'!$C$4:$AD$4</c:f>
              <c:numCache>
                <c:formatCode>0.000</c:formatCode>
                <c:ptCount val="28"/>
                <c:pt idx="0">
                  <c:v>1.8779999999999999</c:v>
                </c:pt>
                <c:pt idx="1">
                  <c:v>1.861</c:v>
                </c:pt>
                <c:pt idx="2">
                  <c:v>1.88</c:v>
                </c:pt>
                <c:pt idx="3">
                  <c:v>1.5620000000000001</c:v>
                </c:pt>
                <c:pt idx="4">
                  <c:v>1.6779999999999999</c:v>
                </c:pt>
                <c:pt idx="5">
                  <c:v>1.754</c:v>
                </c:pt>
                <c:pt idx="6">
                  <c:v>1.73</c:v>
                </c:pt>
                <c:pt idx="7">
                  <c:v>1.6990000000000001</c:v>
                </c:pt>
                <c:pt idx="8">
                  <c:v>1.7110000000000001</c:v>
                </c:pt>
                <c:pt idx="9">
                  <c:v>1.738</c:v>
                </c:pt>
                <c:pt idx="10">
                  <c:v>1.712</c:v>
                </c:pt>
                <c:pt idx="11">
                  <c:v>1.7529999999999999</c:v>
                </c:pt>
                <c:pt idx="12">
                  <c:v>1.569</c:v>
                </c:pt>
                <c:pt idx="13">
                  <c:v>1.552</c:v>
                </c:pt>
                <c:pt idx="14">
                  <c:v>1.5580000000000001</c:v>
                </c:pt>
                <c:pt idx="15">
                  <c:v>1.498</c:v>
                </c:pt>
                <c:pt idx="16">
                  <c:v>1.4530000000000001</c:v>
                </c:pt>
                <c:pt idx="17">
                  <c:v>1.536</c:v>
                </c:pt>
                <c:pt idx="18">
                  <c:v>1.51</c:v>
                </c:pt>
                <c:pt idx="19">
                  <c:v>1.4870000000000001</c:v>
                </c:pt>
                <c:pt idx="20">
                  <c:v>1.4910000000000001</c:v>
                </c:pt>
                <c:pt idx="21">
                  <c:v>1.597</c:v>
                </c:pt>
                <c:pt idx="22">
                  <c:v>1.506</c:v>
                </c:pt>
                <c:pt idx="23">
                  <c:v>1.5389999999999999</c:v>
                </c:pt>
                <c:pt idx="24">
                  <c:v>1.5649999999999999</c:v>
                </c:pt>
                <c:pt idx="25">
                  <c:v>1.5529999999999999</c:v>
                </c:pt>
                <c:pt idx="26">
                  <c:v>1.5880000000000001</c:v>
                </c:pt>
                <c:pt idx="27">
                  <c:v>1.5149999999999999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414619248"/>
        <c:axId val="414619640"/>
      </c:barChart>
      <c:catAx>
        <c:axId val="41461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600" b="0">
                <a:solidFill>
                  <a:srgbClr val="000000"/>
                </a:solidFill>
              </a:defRPr>
            </a:pPr>
            <a:endParaRPr lang="en-US"/>
          </a:p>
        </c:txPr>
        <c:crossAx val="414619640"/>
        <c:crosses val="autoZero"/>
        <c:auto val="1"/>
        <c:lblAlgn val="ctr"/>
        <c:lblOffset val="100"/>
        <c:noMultiLvlLbl val="0"/>
      </c:catAx>
      <c:valAx>
        <c:axId val="41461964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461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0.13181818181818208"/>
          <c:w val="0.90467463014324712"/>
          <c:h val="0.6067197566213324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'NWC quarterly development'!$B$6</c:f>
              <c:strCache>
                <c:ptCount val="1"/>
                <c:pt idx="0">
                  <c:v>Trade receivables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13"/>
              <c:layout>
                <c:manualLayout>
                  <c:x val="0"/>
                  <c:y val="4.1374373657838292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quarterly development'!$C$4:$R$4</c:f>
              <c:strCache>
                <c:ptCount val="16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  <c:pt idx="8">
                  <c:v>1Q</c:v>
                </c:pt>
                <c:pt idx="9">
                  <c:v>2Q</c:v>
                </c:pt>
                <c:pt idx="10">
                  <c:v>3Q</c:v>
                </c:pt>
                <c:pt idx="11">
                  <c:v>4Q</c:v>
                </c:pt>
                <c:pt idx="12">
                  <c:v>1Q</c:v>
                </c:pt>
                <c:pt idx="13">
                  <c:v>2Q</c:v>
                </c:pt>
                <c:pt idx="14">
                  <c:v>3Q</c:v>
                </c:pt>
                <c:pt idx="15">
                  <c:v>4Q</c:v>
                </c:pt>
              </c:strCache>
            </c:strRef>
          </c:cat>
          <c:val>
            <c:numRef>
              <c:f>'NWC quarterly development'!$C$6:$R$6</c:f>
              <c:numCache>
                <c:formatCode>#,##0.0;\(#,##0.0\)</c:formatCode>
                <c:ptCount val="16"/>
                <c:pt idx="0">
                  <c:v>4</c:v>
                </c:pt>
                <c:pt idx="1">
                  <c:v>3.4</c:v>
                </c:pt>
                <c:pt idx="2">
                  <c:v>2.2999999999999998</c:v>
                </c:pt>
                <c:pt idx="3">
                  <c:v>4.5</c:v>
                </c:pt>
                <c:pt idx="4">
                  <c:v>4.0999999999999996</c:v>
                </c:pt>
                <c:pt idx="5">
                  <c:v>4</c:v>
                </c:pt>
                <c:pt idx="6">
                  <c:v>4.4000000000000004</c:v>
                </c:pt>
                <c:pt idx="7">
                  <c:v>2.1</c:v>
                </c:pt>
                <c:pt idx="8">
                  <c:v>2.5</c:v>
                </c:pt>
                <c:pt idx="9">
                  <c:v>3.6</c:v>
                </c:pt>
                <c:pt idx="10">
                  <c:v>3.5</c:v>
                </c:pt>
                <c:pt idx="11">
                  <c:v>2.8</c:v>
                </c:pt>
                <c:pt idx="12">
                  <c:v>3.3</c:v>
                </c:pt>
                <c:pt idx="13">
                  <c:v>1.8</c:v>
                </c:pt>
                <c:pt idx="14">
                  <c:v>3.3</c:v>
                </c:pt>
                <c:pt idx="15">
                  <c:v>1.8</c:v>
                </c:pt>
              </c:numCache>
            </c:numRef>
          </c:val>
        </c:ser>
        <c:ser>
          <c:idx val="0"/>
          <c:order val="1"/>
          <c:tx>
            <c:strRef>
              <c:f>'NWC quarterly development'!$B$5</c:f>
              <c:strCache>
                <c:ptCount val="1"/>
                <c:pt idx="0">
                  <c:v>Inventories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quarterly development'!$C$4:$R$4</c:f>
              <c:strCache>
                <c:ptCount val="16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  <c:pt idx="8">
                  <c:v>1Q</c:v>
                </c:pt>
                <c:pt idx="9">
                  <c:v>2Q</c:v>
                </c:pt>
                <c:pt idx="10">
                  <c:v>3Q</c:v>
                </c:pt>
                <c:pt idx="11">
                  <c:v>4Q</c:v>
                </c:pt>
                <c:pt idx="12">
                  <c:v>1Q</c:v>
                </c:pt>
                <c:pt idx="13">
                  <c:v>2Q</c:v>
                </c:pt>
                <c:pt idx="14">
                  <c:v>3Q</c:v>
                </c:pt>
                <c:pt idx="15">
                  <c:v>4Q</c:v>
                </c:pt>
              </c:strCache>
            </c:strRef>
          </c:cat>
          <c:val>
            <c:numRef>
              <c:f>'NWC quarterly development'!$C$5:$R$5</c:f>
              <c:numCache>
                <c:formatCode>#,##0.0;\(#,##0.0\)</c:formatCode>
                <c:ptCount val="16"/>
                <c:pt idx="0">
                  <c:v>4.5999999999999996</c:v>
                </c:pt>
                <c:pt idx="1">
                  <c:v>4.5</c:v>
                </c:pt>
                <c:pt idx="2">
                  <c:v>5.7</c:v>
                </c:pt>
                <c:pt idx="3">
                  <c:v>5.5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4.7</c:v>
                </c:pt>
                <c:pt idx="9">
                  <c:v>4.4000000000000004</c:v>
                </c:pt>
                <c:pt idx="10">
                  <c:v>5.5</c:v>
                </c:pt>
                <c:pt idx="11">
                  <c:v>6.3</c:v>
                </c:pt>
                <c:pt idx="12">
                  <c:v>6.4</c:v>
                </c:pt>
                <c:pt idx="13">
                  <c:v>5.2</c:v>
                </c:pt>
                <c:pt idx="14">
                  <c:v>6.4</c:v>
                </c:pt>
                <c:pt idx="15">
                  <c:v>5.2</c:v>
                </c:pt>
              </c:numCache>
            </c:numRef>
          </c:val>
        </c:ser>
        <c:ser>
          <c:idx val="2"/>
          <c:order val="2"/>
          <c:tx>
            <c:strRef>
              <c:f>'NWC quarterly development'!$B$7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solidFill>
              <a:srgbClr val="470A6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numFmt formatCode="#,##0.0;\(#,##0.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quarterly development'!$C$4:$R$4</c:f>
              <c:strCache>
                <c:ptCount val="16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  <c:pt idx="8">
                  <c:v>1Q</c:v>
                </c:pt>
                <c:pt idx="9">
                  <c:v>2Q</c:v>
                </c:pt>
                <c:pt idx="10">
                  <c:v>3Q</c:v>
                </c:pt>
                <c:pt idx="11">
                  <c:v>4Q</c:v>
                </c:pt>
                <c:pt idx="12">
                  <c:v>1Q</c:v>
                </c:pt>
                <c:pt idx="13">
                  <c:v>2Q</c:v>
                </c:pt>
                <c:pt idx="14">
                  <c:v>3Q</c:v>
                </c:pt>
                <c:pt idx="15">
                  <c:v>4Q</c:v>
                </c:pt>
              </c:strCache>
            </c:strRef>
          </c:cat>
          <c:val>
            <c:numRef>
              <c:f>'NWC quarterly development'!$C$7:$R$7</c:f>
              <c:numCache>
                <c:formatCode>#,##0.0;\(#,##0.0\)</c:formatCode>
                <c:ptCount val="16"/>
                <c:pt idx="0">
                  <c:v>-1.9</c:v>
                </c:pt>
                <c:pt idx="1">
                  <c:v>-1.4</c:v>
                </c:pt>
                <c:pt idx="2">
                  <c:v>-1.9</c:v>
                </c:pt>
                <c:pt idx="3">
                  <c:v>-1.4</c:v>
                </c:pt>
                <c:pt idx="4">
                  <c:v>-1.3</c:v>
                </c:pt>
                <c:pt idx="5">
                  <c:v>-1.2</c:v>
                </c:pt>
                <c:pt idx="6">
                  <c:v>-1.1000000000000001</c:v>
                </c:pt>
                <c:pt idx="7">
                  <c:v>-1.7</c:v>
                </c:pt>
                <c:pt idx="8">
                  <c:v>-1.7</c:v>
                </c:pt>
                <c:pt idx="9">
                  <c:v>-1.2</c:v>
                </c:pt>
                <c:pt idx="10">
                  <c:v>-1.5</c:v>
                </c:pt>
                <c:pt idx="11">
                  <c:v>-2</c:v>
                </c:pt>
                <c:pt idx="12">
                  <c:v>-1.5</c:v>
                </c:pt>
                <c:pt idx="13">
                  <c:v>-1.6</c:v>
                </c:pt>
                <c:pt idx="14">
                  <c:v>-1.5</c:v>
                </c:pt>
                <c:pt idx="15">
                  <c:v>-1.6</c:v>
                </c:pt>
              </c:numCache>
            </c:numRef>
          </c:val>
        </c:ser>
        <c:ser>
          <c:idx val="3"/>
          <c:order val="3"/>
          <c:tx>
            <c:strRef>
              <c:f>'NWC quarterly development'!$B$8</c:f>
              <c:strCache>
                <c:ptCount val="1"/>
                <c:pt idx="0">
                  <c:v>Down payments</c:v>
                </c:pt>
              </c:strCache>
            </c:strRef>
          </c:tx>
          <c:spPr>
            <a:solidFill>
              <a:srgbClr val="00338D"/>
            </a:solidFill>
          </c:spPr>
          <c:invertIfNegative val="0"/>
          <c:dLbls>
            <c:dLbl>
              <c:idx val="0"/>
              <c:layout>
                <c:manualLayout>
                  <c:x val="-1.6628679300552505E-17"/>
                  <c:y val="-4.6904762327586134E-2"/>
                </c:manualLayout>
              </c:layout>
              <c:numFmt formatCode="#,##0.0;\(#,##0.0\)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6628679300552505E-17"/>
                  <c:y val="-5.8919885563489711E-2"/>
                </c:manualLayout>
              </c:layout>
              <c:numFmt formatCode="#,##0.0;\(#,##0.0\)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6514717202210021E-17"/>
                  <c:y val="-5.1375671053636343E-2"/>
                </c:manualLayout>
              </c:layout>
              <c:numFmt formatCode="#,##0.0;\(#,##0.0\)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4.391065996338174E-2"/>
                </c:manualLayout>
              </c:layout>
              <c:numFmt formatCode="#,##0.0;\(#,##0.0\)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6.6514717202210021E-17"/>
                  <c:y val="-4.3871235839724874E-2"/>
                </c:manualLayout>
              </c:layout>
              <c:numFmt formatCode="#,##0.0;\(#,##0.0\)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-1.059178592728268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"/>
                  <c:y val="-3.06579195911428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0"/>
                  <c:y val="-5.07129806913558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"/>
                  <c:y val="-5.1036222069700179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"/>
                  <c:y val="-5.1036222069700179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1.3185721972142577E-16"/>
                  <c:y val="-5.07165722622263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;\(#,##0.0\)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quarterly development'!$C$4:$R$4</c:f>
              <c:strCache>
                <c:ptCount val="16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  <c:pt idx="8">
                  <c:v>1Q</c:v>
                </c:pt>
                <c:pt idx="9">
                  <c:v>2Q</c:v>
                </c:pt>
                <c:pt idx="10">
                  <c:v>3Q</c:v>
                </c:pt>
                <c:pt idx="11">
                  <c:v>4Q</c:v>
                </c:pt>
                <c:pt idx="12">
                  <c:v>1Q</c:v>
                </c:pt>
                <c:pt idx="13">
                  <c:v>2Q</c:v>
                </c:pt>
                <c:pt idx="14">
                  <c:v>3Q</c:v>
                </c:pt>
                <c:pt idx="15">
                  <c:v>4Q</c:v>
                </c:pt>
              </c:strCache>
            </c:strRef>
          </c:cat>
          <c:val>
            <c:numRef>
              <c:f>'NWC quarterly development'!$C$8:$R$8</c:f>
              <c:numCache>
                <c:formatCode>#,##0.0;\(#,##0.0\)</c:formatCode>
                <c:ptCount val="16"/>
                <c:pt idx="0">
                  <c:v>-1.1000000000000001</c:v>
                </c:pt>
                <c:pt idx="1">
                  <c:v>-1.2</c:v>
                </c:pt>
                <c:pt idx="2">
                  <c:v>-3.6</c:v>
                </c:pt>
                <c:pt idx="3">
                  <c:v>-3.6</c:v>
                </c:pt>
                <c:pt idx="4">
                  <c:v>-3.4</c:v>
                </c:pt>
                <c:pt idx="5">
                  <c:v>-3.3</c:v>
                </c:pt>
                <c:pt idx="6">
                  <c:v>-2.5</c:v>
                </c:pt>
                <c:pt idx="7">
                  <c:v>-1.4</c:v>
                </c:pt>
                <c:pt idx="8">
                  <c:v>-1</c:v>
                </c:pt>
                <c:pt idx="9">
                  <c:v>-1.3</c:v>
                </c:pt>
                <c:pt idx="10">
                  <c:v>-1.7</c:v>
                </c:pt>
                <c:pt idx="11">
                  <c:v>-1.9</c:v>
                </c:pt>
                <c:pt idx="12">
                  <c:v>-1.8</c:v>
                </c:pt>
                <c:pt idx="13">
                  <c:v>-1.8</c:v>
                </c:pt>
                <c:pt idx="14">
                  <c:v>-1.8</c:v>
                </c:pt>
                <c:pt idx="15">
                  <c:v>-1.8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414620816"/>
        <c:axId val="414621208"/>
      </c:barChart>
      <c:lineChart>
        <c:grouping val="standard"/>
        <c:varyColors val="0"/>
        <c:ser>
          <c:idx val="4"/>
          <c:order val="4"/>
          <c:tx>
            <c:strRef>
              <c:f>'NWC quarterly development'!$B$9</c:f>
              <c:strCache>
                <c:ptCount val="1"/>
                <c:pt idx="0">
                  <c:v>Working Capital</c:v>
                </c:pt>
              </c:strCache>
            </c:strRef>
          </c:tx>
          <c:spPr>
            <a:ln w="12700">
              <a:solidFill>
                <a:srgbClr val="00A3A1"/>
              </a:solidFill>
              <a:prstDash val="solid"/>
            </a:ln>
          </c:spPr>
          <c:marker>
            <c:symbol val="square"/>
            <c:size val="3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f>'NWC quarterly development'!$C$4:$R$4</c:f>
              <c:strCache>
                <c:ptCount val="16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  <c:pt idx="8">
                  <c:v>1Q</c:v>
                </c:pt>
                <c:pt idx="9">
                  <c:v>2Q</c:v>
                </c:pt>
                <c:pt idx="10">
                  <c:v>3Q</c:v>
                </c:pt>
                <c:pt idx="11">
                  <c:v>4Q</c:v>
                </c:pt>
                <c:pt idx="12">
                  <c:v>1Q</c:v>
                </c:pt>
                <c:pt idx="13">
                  <c:v>2Q</c:v>
                </c:pt>
                <c:pt idx="14">
                  <c:v>3Q</c:v>
                </c:pt>
                <c:pt idx="15">
                  <c:v>4Q</c:v>
                </c:pt>
              </c:strCache>
            </c:strRef>
          </c:cat>
          <c:val>
            <c:numRef>
              <c:f>'NWC quarterly development'!$C$9:$R$9</c:f>
              <c:numCache>
                <c:formatCode>#,##0.0;\(#,##0.0\)</c:formatCode>
                <c:ptCount val="16"/>
                <c:pt idx="0">
                  <c:v>5.6</c:v>
                </c:pt>
                <c:pt idx="1">
                  <c:v>5.3</c:v>
                </c:pt>
                <c:pt idx="2">
                  <c:v>2.4999999999999996</c:v>
                </c:pt>
                <c:pt idx="3">
                  <c:v>5</c:v>
                </c:pt>
                <c:pt idx="4">
                  <c:v>5.1999999999999975</c:v>
                </c:pt>
                <c:pt idx="5">
                  <c:v>5.7</c:v>
                </c:pt>
                <c:pt idx="6">
                  <c:v>6.4</c:v>
                </c:pt>
                <c:pt idx="7">
                  <c:v>4.5999999999999996</c:v>
                </c:pt>
                <c:pt idx="8">
                  <c:v>4.5</c:v>
                </c:pt>
                <c:pt idx="9">
                  <c:v>5.5</c:v>
                </c:pt>
                <c:pt idx="10">
                  <c:v>5.8</c:v>
                </c:pt>
                <c:pt idx="11">
                  <c:v>5.1999999999999993</c:v>
                </c:pt>
                <c:pt idx="12">
                  <c:v>6.3999999999999995</c:v>
                </c:pt>
                <c:pt idx="13">
                  <c:v>3.6000000000000005</c:v>
                </c:pt>
                <c:pt idx="14">
                  <c:v>6.3999999999999995</c:v>
                </c:pt>
                <c:pt idx="15">
                  <c:v>3.6000000000000005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20816"/>
        <c:axId val="414621208"/>
      </c:lineChart>
      <c:catAx>
        <c:axId val="41462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en-US"/>
          </a:p>
        </c:txPr>
        <c:crossAx val="414621208"/>
        <c:crosses val="autoZero"/>
        <c:auto val="1"/>
        <c:lblAlgn val="ctr"/>
        <c:lblOffset val="0"/>
        <c:noMultiLvlLbl val="0"/>
      </c:catAx>
      <c:valAx>
        <c:axId val="414621208"/>
        <c:scaling>
          <c:orientation val="minMax"/>
        </c:scaling>
        <c:delete val="0"/>
        <c:axPos val="l"/>
        <c:numFmt formatCode="#,##0.0;\(#,##0.0\)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4620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8293350610331313E-2"/>
          <c:y val="0.80931263224721917"/>
          <c:w val="0.98075712239439738"/>
          <c:h val="6.74799570508232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8884202272051"/>
          <c:y val="9.8170365068004237E-2"/>
          <c:w val="0.65259932422814426"/>
          <c:h val="0.4219813886900529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WC_Analysis_mthly_table!$C$28</c:f>
              <c:strCache>
                <c:ptCount val="1"/>
                <c:pt idx="0">
                  <c:v>Trade receivables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WC_Analysis_mthly_table!$D$3:$BI$3</c:f>
              <c:numCache>
                <c:formatCode>mmm\-yy</c:formatCode>
                <c:ptCount val="5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</c:numCache>
            </c:numRef>
          </c:cat>
          <c:val>
            <c:numRef>
              <c:f>WC_Analysis_mthly_table!$D$28:$BI$28</c:f>
              <c:numCache>
                <c:formatCode>#,##0</c:formatCode>
                <c:ptCount val="58"/>
                <c:pt idx="0">
                  <c:v>3859.2570000000005</c:v>
                </c:pt>
                <c:pt idx="1">
                  <c:v>3367.6775600000001</c:v>
                </c:pt>
                <c:pt idx="2">
                  <c:v>3885.8003100000005</c:v>
                </c:pt>
                <c:pt idx="3">
                  <c:v>3976.3352799999998</c:v>
                </c:pt>
                <c:pt idx="4">
                  <c:v>4385.64084</c:v>
                </c:pt>
                <c:pt idx="5">
                  <c:v>4637.6652800000002</c:v>
                </c:pt>
                <c:pt idx="6">
                  <c:v>3664.2650700000004</c:v>
                </c:pt>
                <c:pt idx="7">
                  <c:v>3652.3375599999999</c:v>
                </c:pt>
                <c:pt idx="8">
                  <c:v>3356.4917400000004</c:v>
                </c:pt>
                <c:pt idx="9">
                  <c:v>3187.5903600000001</c:v>
                </c:pt>
                <c:pt idx="10">
                  <c:v>3479.8601799999997</c:v>
                </c:pt>
                <c:pt idx="11">
                  <c:v>2461.2023300000001</c:v>
                </c:pt>
                <c:pt idx="12">
                  <c:v>2655.2929199999999</c:v>
                </c:pt>
                <c:pt idx="13">
                  <c:v>2175.4760900000001</c:v>
                </c:pt>
                <c:pt idx="14">
                  <c:v>2335.2666800000002</c:v>
                </c:pt>
                <c:pt idx="15">
                  <c:v>2854.1857499999996</c:v>
                </c:pt>
                <c:pt idx="16">
                  <c:v>2528.4825900000001</c:v>
                </c:pt>
                <c:pt idx="17">
                  <c:v>3076.1373700000004</c:v>
                </c:pt>
                <c:pt idx="18">
                  <c:v>2704.4785200000001</c:v>
                </c:pt>
                <c:pt idx="19">
                  <c:v>2510.0690600000003</c:v>
                </c:pt>
                <c:pt idx="20">
                  <c:v>3007.7203500000001</c:v>
                </c:pt>
                <c:pt idx="21">
                  <c:v>3355.8772300000001</c:v>
                </c:pt>
                <c:pt idx="22">
                  <c:v>3387.7386900000001</c:v>
                </c:pt>
                <c:pt idx="23">
                  <c:v>3187.5775899999999</c:v>
                </c:pt>
                <c:pt idx="24">
                  <c:v>3946.7727600000007</c:v>
                </c:pt>
                <c:pt idx="25">
                  <c:v>3526.2920899999999</c:v>
                </c:pt>
                <c:pt idx="26">
                  <c:v>3718.29504</c:v>
                </c:pt>
                <c:pt idx="27">
                  <c:v>3836.0231700000004</c:v>
                </c:pt>
                <c:pt idx="28">
                  <c:v>3671.5251400000002</c:v>
                </c:pt>
                <c:pt idx="29">
                  <c:v>3991.7629900000002</c:v>
                </c:pt>
                <c:pt idx="30">
                  <c:v>4281.7209000000003</c:v>
                </c:pt>
                <c:pt idx="31">
                  <c:v>4028.2561500000002</c:v>
                </c:pt>
                <c:pt idx="32">
                  <c:v>4302.8592699999999</c:v>
                </c:pt>
                <c:pt idx="33">
                  <c:v>4638.3694699999996</c:v>
                </c:pt>
                <c:pt idx="34">
                  <c:v>4393.5040200000003</c:v>
                </c:pt>
                <c:pt idx="35">
                  <c:v>3092.5700500000003</c:v>
                </c:pt>
                <c:pt idx="36">
                  <c:v>3140.0546099999997</c:v>
                </c:pt>
                <c:pt idx="37">
                  <c:v>4197.99856</c:v>
                </c:pt>
                <c:pt idx="38">
                  <c:v>3152.80501</c:v>
                </c:pt>
                <c:pt idx="39">
                  <c:v>4691.8586599999999</c:v>
                </c:pt>
                <c:pt idx="40">
                  <c:v>4883.1618100000005</c:v>
                </c:pt>
                <c:pt idx="41">
                  <c:v>4579.1611000000003</c:v>
                </c:pt>
                <c:pt idx="42">
                  <c:v>4195.0625499999996</c:v>
                </c:pt>
                <c:pt idx="43">
                  <c:v>3799.8184799999999</c:v>
                </c:pt>
                <c:pt idx="44">
                  <c:v>4346.4033300000001</c:v>
                </c:pt>
                <c:pt idx="45">
                  <c:v>4758.4421499999999</c:v>
                </c:pt>
                <c:pt idx="46">
                  <c:v>4736.6186899999993</c:v>
                </c:pt>
                <c:pt idx="47">
                  <c:v>3938.9411300000002</c:v>
                </c:pt>
                <c:pt idx="48">
                  <c:v>5583.0470300000006</c:v>
                </c:pt>
                <c:pt idx="49">
                  <c:v>5468.3672200000001</c:v>
                </c:pt>
                <c:pt idx="50">
                  <c:v>4797.3877000000002</c:v>
                </c:pt>
                <c:pt idx="51">
                  <c:v>4446.8904000000002</c:v>
                </c:pt>
                <c:pt idx="52">
                  <c:v>4702.2608300000002</c:v>
                </c:pt>
                <c:pt idx="53">
                  <c:v>4676.6074499999995</c:v>
                </c:pt>
                <c:pt idx="54">
                  <c:v>5020.1623799999998</c:v>
                </c:pt>
                <c:pt idx="55">
                  <c:v>5704.1111299999993</c:v>
                </c:pt>
                <c:pt idx="56">
                  <c:v>5800.0362599999999</c:v>
                </c:pt>
                <c:pt idx="57">
                  <c:v>5700.6040899999998</c:v>
                </c:pt>
              </c:numCache>
            </c:numRef>
          </c:val>
        </c:ser>
        <c:ser>
          <c:idx val="0"/>
          <c:order val="1"/>
          <c:tx>
            <c:strRef>
              <c:f>WC_Analysis_mthly_table!$C$27</c:f>
              <c:strCache>
                <c:ptCount val="1"/>
                <c:pt idx="0">
                  <c:v>Inventory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WC_Analysis_mthly_table!$D$3:$BI$3</c:f>
              <c:numCache>
                <c:formatCode>mmm\-yy</c:formatCode>
                <c:ptCount val="5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</c:numCache>
            </c:numRef>
          </c:cat>
          <c:val>
            <c:numRef>
              <c:f>WC_Analysis_mthly_table!$D$27:$BI$27</c:f>
              <c:numCache>
                <c:formatCode>#,##0</c:formatCode>
                <c:ptCount val="58"/>
                <c:pt idx="0">
                  <c:v>2405.8687058999999</c:v>
                </c:pt>
                <c:pt idx="1">
                  <c:v>2219.8660049000005</c:v>
                </c:pt>
                <c:pt idx="2">
                  <c:v>2118.1133445</c:v>
                </c:pt>
                <c:pt idx="3">
                  <c:v>2345.7693753999997</c:v>
                </c:pt>
                <c:pt idx="4">
                  <c:v>2049.4796886000004</c:v>
                </c:pt>
                <c:pt idx="5">
                  <c:v>1907.9368020000002</c:v>
                </c:pt>
                <c:pt idx="6">
                  <c:v>1648.1633105000001</c:v>
                </c:pt>
                <c:pt idx="7">
                  <c:v>1457.8956229</c:v>
                </c:pt>
                <c:pt idx="8">
                  <c:v>1986.2617267999999</c:v>
                </c:pt>
                <c:pt idx="9">
                  <c:v>2358.8199285000001</c:v>
                </c:pt>
                <c:pt idx="10">
                  <c:v>2692.4068539</c:v>
                </c:pt>
                <c:pt idx="11">
                  <c:v>1756.4964709999999</c:v>
                </c:pt>
                <c:pt idx="12">
                  <c:v>2834.0324147599995</c:v>
                </c:pt>
                <c:pt idx="13">
                  <c:v>2925.6072042599999</c:v>
                </c:pt>
                <c:pt idx="14">
                  <c:v>2681.3845644599996</c:v>
                </c:pt>
                <c:pt idx="15">
                  <c:v>2349.5857756599999</c:v>
                </c:pt>
                <c:pt idx="16">
                  <c:v>2638.1050712599999</c:v>
                </c:pt>
                <c:pt idx="17">
                  <c:v>2594.5673646599998</c:v>
                </c:pt>
                <c:pt idx="18">
                  <c:v>2254.0787271600002</c:v>
                </c:pt>
                <c:pt idx="19">
                  <c:v>3018.9043781600003</c:v>
                </c:pt>
                <c:pt idx="20">
                  <c:v>3035.0437719600004</c:v>
                </c:pt>
                <c:pt idx="21">
                  <c:v>2924.7056606599999</c:v>
                </c:pt>
                <c:pt idx="22">
                  <c:v>2646.7037515600005</c:v>
                </c:pt>
                <c:pt idx="23">
                  <c:v>1282.9122811000002</c:v>
                </c:pt>
                <c:pt idx="24">
                  <c:v>1633.46011206</c:v>
                </c:pt>
                <c:pt idx="25">
                  <c:v>1906.9383518</c:v>
                </c:pt>
                <c:pt idx="26">
                  <c:v>2164.5810197000001</c:v>
                </c:pt>
                <c:pt idx="27">
                  <c:v>2270.4437203000002</c:v>
                </c:pt>
                <c:pt idx="28">
                  <c:v>2544.6799185</c:v>
                </c:pt>
                <c:pt idx="29">
                  <c:v>2582.9870180999997</c:v>
                </c:pt>
                <c:pt idx="30">
                  <c:v>1881.1539505999999</c:v>
                </c:pt>
                <c:pt idx="31">
                  <c:v>2191.5005329999999</c:v>
                </c:pt>
                <c:pt idx="32">
                  <c:v>2128.9581788</c:v>
                </c:pt>
                <c:pt idx="33">
                  <c:v>2505.9116928999997</c:v>
                </c:pt>
                <c:pt idx="34">
                  <c:v>2475.4485430999994</c:v>
                </c:pt>
                <c:pt idx="35">
                  <c:v>1882.9517927000002</c:v>
                </c:pt>
                <c:pt idx="36">
                  <c:v>2622.0474063000001</c:v>
                </c:pt>
                <c:pt idx="37">
                  <c:v>2755.8181376000002</c:v>
                </c:pt>
                <c:pt idx="38">
                  <c:v>2937.5638732040006</c:v>
                </c:pt>
                <c:pt idx="39">
                  <c:v>2659.7266757200005</c:v>
                </c:pt>
                <c:pt idx="40">
                  <c:v>2314.4057372000002</c:v>
                </c:pt>
                <c:pt idx="41">
                  <c:v>2175.4704815320001</c:v>
                </c:pt>
                <c:pt idx="42">
                  <c:v>1440.7665122800004</c:v>
                </c:pt>
                <c:pt idx="43">
                  <c:v>1579.7850968160001</c:v>
                </c:pt>
                <c:pt idx="44">
                  <c:v>1559.4996127720001</c:v>
                </c:pt>
                <c:pt idx="45">
                  <c:v>1584.3509754480001</c:v>
                </c:pt>
                <c:pt idx="46">
                  <c:v>1684.1579433320003</c:v>
                </c:pt>
                <c:pt idx="47">
                  <c:v>1510.2787216799998</c:v>
                </c:pt>
                <c:pt idx="48">
                  <c:v>1832.4716953399998</c:v>
                </c:pt>
                <c:pt idx="49">
                  <c:v>1824.2866423999999</c:v>
                </c:pt>
                <c:pt idx="50">
                  <c:v>1733.1114975400001</c:v>
                </c:pt>
                <c:pt idx="51">
                  <c:v>1467.3726908600001</c:v>
                </c:pt>
                <c:pt idx="52">
                  <c:v>1562.7175500399999</c:v>
                </c:pt>
                <c:pt idx="53">
                  <c:v>1733.0117403599997</c:v>
                </c:pt>
                <c:pt idx="54">
                  <c:v>1680.3884813</c:v>
                </c:pt>
                <c:pt idx="55">
                  <c:v>1286.517754</c:v>
                </c:pt>
                <c:pt idx="56">
                  <c:v>1528.67717438</c:v>
                </c:pt>
                <c:pt idx="57">
                  <c:v>1557.6461706599998</c:v>
                </c:pt>
              </c:numCache>
            </c:numRef>
          </c:val>
        </c:ser>
        <c:ser>
          <c:idx val="2"/>
          <c:order val="2"/>
          <c:tx>
            <c:strRef>
              <c:f>WC_Analysis_mthly_table!$C$29</c:f>
              <c:strCache>
                <c:ptCount val="1"/>
                <c:pt idx="0">
                  <c:v>Trade payables</c:v>
                </c:pt>
              </c:strCache>
            </c:strRef>
          </c:tx>
          <c:spPr>
            <a:solidFill>
              <a:srgbClr val="470A6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WC_Analysis_mthly_table!$D$3:$BI$3</c:f>
              <c:numCache>
                <c:formatCode>mmm\-yy</c:formatCode>
                <c:ptCount val="5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</c:numCache>
            </c:numRef>
          </c:cat>
          <c:val>
            <c:numRef>
              <c:f>WC_Analysis_mthly_table!$D$29:$BI$29</c:f>
              <c:numCache>
                <c:formatCode>#,##0</c:formatCode>
                <c:ptCount val="58"/>
                <c:pt idx="0">
                  <c:v>-1777.52325</c:v>
                </c:pt>
                <c:pt idx="1">
                  <c:v>-1563.6631600000001</c:v>
                </c:pt>
                <c:pt idx="2">
                  <c:v>-1182.7708299999999</c:v>
                </c:pt>
                <c:pt idx="3">
                  <c:v>-2356.3482399999998</c:v>
                </c:pt>
                <c:pt idx="4">
                  <c:v>-2362.2947500000005</c:v>
                </c:pt>
                <c:pt idx="5">
                  <c:v>-2701.2725599999999</c:v>
                </c:pt>
                <c:pt idx="6">
                  <c:v>-1482.42615</c:v>
                </c:pt>
                <c:pt idx="7">
                  <c:v>-1146.7101400000001</c:v>
                </c:pt>
                <c:pt idx="8">
                  <c:v>-1486.1603399999999</c:v>
                </c:pt>
                <c:pt idx="9">
                  <c:v>-2075.4119299999998</c:v>
                </c:pt>
                <c:pt idx="10">
                  <c:v>-2319.19614</c:v>
                </c:pt>
                <c:pt idx="11">
                  <c:v>-2225.4110500000002</c:v>
                </c:pt>
                <c:pt idx="12">
                  <c:v>-1618.16842</c:v>
                </c:pt>
                <c:pt idx="13">
                  <c:v>-1549.8011800000002</c:v>
                </c:pt>
                <c:pt idx="14">
                  <c:v>-1011.1886599999999</c:v>
                </c:pt>
                <c:pt idx="15">
                  <c:v>-1033.5308800000003</c:v>
                </c:pt>
                <c:pt idx="16">
                  <c:v>-1648.5368400000002</c:v>
                </c:pt>
                <c:pt idx="17">
                  <c:v>-1897.4988699999999</c:v>
                </c:pt>
                <c:pt idx="18">
                  <c:v>-1399.6111800000001</c:v>
                </c:pt>
                <c:pt idx="19">
                  <c:v>-1256.1711</c:v>
                </c:pt>
                <c:pt idx="20">
                  <c:v>-1649.9661099999998</c:v>
                </c:pt>
                <c:pt idx="21">
                  <c:v>-1777.1838499999999</c:v>
                </c:pt>
                <c:pt idx="22">
                  <c:v>-1462.5723499999999</c:v>
                </c:pt>
                <c:pt idx="23">
                  <c:v>-1041.3659900000002</c:v>
                </c:pt>
                <c:pt idx="24">
                  <c:v>-1313.95137</c:v>
                </c:pt>
                <c:pt idx="25">
                  <c:v>-1427.6763900000001</c:v>
                </c:pt>
                <c:pt idx="26">
                  <c:v>-2375.7540100000001</c:v>
                </c:pt>
                <c:pt idx="27">
                  <c:v>-2255.0177199999998</c:v>
                </c:pt>
                <c:pt idx="28">
                  <c:v>-1835.0503900000001</c:v>
                </c:pt>
                <c:pt idx="29">
                  <c:v>-1638.4292700000001</c:v>
                </c:pt>
                <c:pt idx="30">
                  <c:v>-1492.0983099999999</c:v>
                </c:pt>
                <c:pt idx="31">
                  <c:v>-1835.7178199999998</c:v>
                </c:pt>
                <c:pt idx="32">
                  <c:v>-2102.03323</c:v>
                </c:pt>
                <c:pt idx="33">
                  <c:v>-2044.6076500000001</c:v>
                </c:pt>
                <c:pt idx="34">
                  <c:v>-1438.8888800000002</c:v>
                </c:pt>
                <c:pt idx="35">
                  <c:v>-1634.2458000000001</c:v>
                </c:pt>
                <c:pt idx="36">
                  <c:v>-1716.2752900000003</c:v>
                </c:pt>
                <c:pt idx="37">
                  <c:v>-1401.6815699999997</c:v>
                </c:pt>
                <c:pt idx="38">
                  <c:v>-2260.5391500000001</c:v>
                </c:pt>
                <c:pt idx="39">
                  <c:v>-1498.6398299999998</c:v>
                </c:pt>
                <c:pt idx="40">
                  <c:v>-2294.2835999999998</c:v>
                </c:pt>
                <c:pt idx="41">
                  <c:v>-1732.7459799999999</c:v>
                </c:pt>
                <c:pt idx="42">
                  <c:v>-1076.04603</c:v>
                </c:pt>
                <c:pt idx="43">
                  <c:v>-1369.3021200000001</c:v>
                </c:pt>
                <c:pt idx="44">
                  <c:v>-1853.1380499999998</c:v>
                </c:pt>
                <c:pt idx="45">
                  <c:v>-1711.2948900000004</c:v>
                </c:pt>
                <c:pt idx="46">
                  <c:v>-2056.4031500000001</c:v>
                </c:pt>
                <c:pt idx="47">
                  <c:v>-1941.5650400000002</c:v>
                </c:pt>
                <c:pt idx="48">
                  <c:v>-2183.8850700000003</c:v>
                </c:pt>
                <c:pt idx="49">
                  <c:v>-2510.1619900000001</c:v>
                </c:pt>
                <c:pt idx="50">
                  <c:v>-2029.3957800000001</c:v>
                </c:pt>
                <c:pt idx="51">
                  <c:v>-2254.69643</c:v>
                </c:pt>
                <c:pt idx="52">
                  <c:v>-2873.4473700000003</c:v>
                </c:pt>
                <c:pt idx="53">
                  <c:v>-3104.4354700000004</c:v>
                </c:pt>
                <c:pt idx="54">
                  <c:v>-2364.6333199999999</c:v>
                </c:pt>
                <c:pt idx="55">
                  <c:v>-1560.6707799999999</c:v>
                </c:pt>
                <c:pt idx="56">
                  <c:v>-2036.0625699999998</c:v>
                </c:pt>
                <c:pt idx="57">
                  <c:v>-2548.2284499999996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2446032"/>
        <c:axId val="412438584"/>
      </c:barChart>
      <c:lineChart>
        <c:grouping val="standard"/>
        <c:varyColors val="0"/>
        <c:ser>
          <c:idx val="4"/>
          <c:order val="3"/>
          <c:tx>
            <c:strRef>
              <c:f>WC_Analysis_mthly_table!$C$30</c:f>
              <c:strCache>
                <c:ptCount val="1"/>
                <c:pt idx="0">
                  <c:v>Net working capital</c:v>
                </c:pt>
              </c:strCache>
            </c:strRef>
          </c:tx>
          <c:spPr>
            <a:ln w="12700">
              <a:solidFill>
                <a:srgbClr val="F68D2E"/>
              </a:solidFill>
              <a:prstDash val="solid"/>
            </a:ln>
          </c:spPr>
          <c:marker>
            <c:symbol val="none"/>
          </c:marker>
          <c:val>
            <c:numRef>
              <c:f>WC_Analysis_mthly_table!$D$30:$BI$30</c:f>
              <c:numCache>
                <c:formatCode>#,##0</c:formatCode>
                <c:ptCount val="58"/>
                <c:pt idx="0">
                  <c:v>4487.6024558999998</c:v>
                </c:pt>
                <c:pt idx="1">
                  <c:v>4023.8804049000009</c:v>
                </c:pt>
                <c:pt idx="2">
                  <c:v>4821.1428245000006</c:v>
                </c:pt>
                <c:pt idx="3">
                  <c:v>3965.7564153999997</c:v>
                </c:pt>
                <c:pt idx="4">
                  <c:v>4072.8257785999999</c:v>
                </c:pt>
                <c:pt idx="5">
                  <c:v>3844.3295220000005</c:v>
                </c:pt>
                <c:pt idx="6">
                  <c:v>3830.0022305000002</c:v>
                </c:pt>
                <c:pt idx="7">
                  <c:v>3963.5230428999994</c:v>
                </c:pt>
                <c:pt idx="8">
                  <c:v>3856.5931268000008</c:v>
                </c:pt>
                <c:pt idx="9">
                  <c:v>3470.9983585000004</c:v>
                </c:pt>
                <c:pt idx="10">
                  <c:v>3853.0708938999996</c:v>
                </c:pt>
                <c:pt idx="11">
                  <c:v>1992.2877510000003</c:v>
                </c:pt>
                <c:pt idx="12">
                  <c:v>3871.1569147599994</c:v>
                </c:pt>
                <c:pt idx="13">
                  <c:v>3551.2821142599996</c:v>
                </c:pt>
                <c:pt idx="14">
                  <c:v>4005.4625844599996</c:v>
                </c:pt>
                <c:pt idx="15">
                  <c:v>4170.2406456599992</c:v>
                </c:pt>
                <c:pt idx="16">
                  <c:v>3518.0508212600002</c:v>
                </c:pt>
                <c:pt idx="17">
                  <c:v>3773.2058646600003</c:v>
                </c:pt>
                <c:pt idx="18">
                  <c:v>3558.9460671600009</c:v>
                </c:pt>
                <c:pt idx="19">
                  <c:v>4272.8023381600015</c:v>
                </c:pt>
                <c:pt idx="20">
                  <c:v>4392.7980119600015</c:v>
                </c:pt>
                <c:pt idx="21">
                  <c:v>4503.3990406600005</c:v>
                </c:pt>
                <c:pt idx="22">
                  <c:v>4571.8700915600002</c:v>
                </c:pt>
                <c:pt idx="23">
                  <c:v>3429.1238811000003</c:v>
                </c:pt>
                <c:pt idx="24">
                  <c:v>4266.281502060001</c:v>
                </c:pt>
                <c:pt idx="25">
                  <c:v>4005.5540518000003</c:v>
                </c:pt>
                <c:pt idx="26">
                  <c:v>3507.1220496999999</c:v>
                </c:pt>
                <c:pt idx="27">
                  <c:v>3851.4491703000003</c:v>
                </c:pt>
                <c:pt idx="28">
                  <c:v>4381.1546684999994</c:v>
                </c:pt>
                <c:pt idx="29">
                  <c:v>4936.3207380999993</c:v>
                </c:pt>
                <c:pt idx="30">
                  <c:v>4670.7765405999999</c:v>
                </c:pt>
                <c:pt idx="31">
                  <c:v>4384.0388629999998</c:v>
                </c:pt>
                <c:pt idx="32">
                  <c:v>4329.7842188000004</c:v>
                </c:pt>
                <c:pt idx="33">
                  <c:v>5099.673512899999</c:v>
                </c:pt>
                <c:pt idx="34">
                  <c:v>5430.0636830999993</c:v>
                </c:pt>
                <c:pt idx="35">
                  <c:v>3341.2760426999998</c:v>
                </c:pt>
                <c:pt idx="36">
                  <c:v>4045.8267262999989</c:v>
                </c:pt>
                <c:pt idx="37">
                  <c:v>5552.1351276000005</c:v>
                </c:pt>
                <c:pt idx="38">
                  <c:v>3829.8297332040006</c:v>
                </c:pt>
                <c:pt idx="39">
                  <c:v>5852.9455057200003</c:v>
                </c:pt>
                <c:pt idx="40">
                  <c:v>4903.2839472000005</c:v>
                </c:pt>
                <c:pt idx="41">
                  <c:v>5021.8856015320007</c:v>
                </c:pt>
                <c:pt idx="42">
                  <c:v>4559.78303228</c:v>
                </c:pt>
                <c:pt idx="43">
                  <c:v>4010.3014568159997</c:v>
                </c:pt>
                <c:pt idx="44">
                  <c:v>4052.7648927720002</c:v>
                </c:pt>
                <c:pt idx="45">
                  <c:v>4631.4982354479998</c:v>
                </c:pt>
                <c:pt idx="46">
                  <c:v>4364.3734833319995</c:v>
                </c:pt>
                <c:pt idx="47">
                  <c:v>3507.6548116799995</c:v>
                </c:pt>
                <c:pt idx="48">
                  <c:v>5231.6336553399997</c:v>
                </c:pt>
                <c:pt idx="49">
                  <c:v>4782.4918723999999</c:v>
                </c:pt>
                <c:pt idx="50">
                  <c:v>4501.1034175400009</c:v>
                </c:pt>
                <c:pt idx="51">
                  <c:v>3659.5666608600004</c:v>
                </c:pt>
                <c:pt idx="52">
                  <c:v>3391.5310100399997</c:v>
                </c:pt>
                <c:pt idx="53">
                  <c:v>3305.1837203599989</c:v>
                </c:pt>
                <c:pt idx="54">
                  <c:v>4335.9175413000003</c:v>
                </c:pt>
                <c:pt idx="55">
                  <c:v>5429.9581039999994</c:v>
                </c:pt>
                <c:pt idx="56">
                  <c:v>5292.6508643799998</c:v>
                </c:pt>
                <c:pt idx="57">
                  <c:v>4710.0218106599996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46032"/>
        <c:axId val="412438584"/>
      </c:lineChart>
      <c:dateAx>
        <c:axId val="412446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2438584"/>
        <c:crosses val="autoZero"/>
        <c:auto val="1"/>
        <c:lblOffset val="100"/>
        <c:baseTimeUnit val="months"/>
        <c:majorUnit val="1"/>
        <c:majorTimeUnit val="months"/>
      </c:dateAx>
      <c:valAx>
        <c:axId val="412438584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chemeClr val="tx1"/>
            </a:solidFill>
          </a:ln>
        </c:spPr>
        <c:crossAx val="412446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8208055819854108E-2"/>
          <c:y val="0.67727272727272736"/>
          <c:w val="0.68165182016377635"/>
          <c:h val="6.74799570508233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8796400449944"/>
          <c:y val="0.1527158196134574"/>
          <c:w val="0.76418008828714767"/>
          <c:h val="0.52722047244094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'Terms of NWC'!$B$3</c:f>
              <c:strCache>
                <c:ptCount val="1"/>
                <c:pt idx="0">
                  <c:v>DIH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'Terms of NWC'!$C$2:$L$2</c:f>
              <c:strCache>
                <c:ptCount val="10"/>
                <c:pt idx="0">
                  <c:v>Feb 15</c:v>
                </c:pt>
                <c:pt idx="1">
                  <c:v>Mar 15</c:v>
                </c:pt>
                <c:pt idx="2">
                  <c:v>Apr 15</c:v>
                </c:pt>
                <c:pt idx="3">
                  <c:v>May 15</c:v>
                </c:pt>
                <c:pt idx="4">
                  <c:v>Jun 15</c:v>
                </c:pt>
                <c:pt idx="5">
                  <c:v>Jul 15</c:v>
                </c:pt>
                <c:pt idx="6">
                  <c:v>Aug 15</c:v>
                </c:pt>
                <c:pt idx="7">
                  <c:v>Sep 15</c:v>
                </c:pt>
                <c:pt idx="8">
                  <c:v>Oct 15</c:v>
                </c:pt>
                <c:pt idx="9">
                  <c:v>Average
Feb-Oct 15</c:v>
                </c:pt>
              </c:strCache>
            </c:strRef>
          </c:cat>
          <c:val>
            <c:numRef>
              <c:f>'Terms of NWC'!$C$3:$L$3</c:f>
              <c:numCache>
                <c:formatCode>#,##0_);\(#,##0\);"-"_);@_)</c:formatCode>
                <c:ptCount val="10"/>
                <c:pt idx="0">
                  <c:v>207</c:v>
                </c:pt>
                <c:pt idx="1">
                  <c:v>203</c:v>
                </c:pt>
                <c:pt idx="2">
                  <c:v>209</c:v>
                </c:pt>
                <c:pt idx="3">
                  <c:v>213</c:v>
                </c:pt>
                <c:pt idx="4">
                  <c:v>186</c:v>
                </c:pt>
                <c:pt idx="5">
                  <c:v>199</c:v>
                </c:pt>
                <c:pt idx="6">
                  <c:v>214</c:v>
                </c:pt>
                <c:pt idx="7">
                  <c:v>198</c:v>
                </c:pt>
                <c:pt idx="8">
                  <c:v>210</c:v>
                </c:pt>
                <c:pt idx="9">
                  <c:v>204.33333333333334</c:v>
                </c:pt>
              </c:numCache>
            </c:numRef>
          </c:val>
        </c:ser>
        <c:ser>
          <c:idx val="1"/>
          <c:order val="1"/>
          <c:tx>
            <c:strRef>
              <c:f>'Terms of NWC'!$B$4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'Terms of NWC'!$C$2:$L$2</c:f>
              <c:strCache>
                <c:ptCount val="10"/>
                <c:pt idx="0">
                  <c:v>Feb 15</c:v>
                </c:pt>
                <c:pt idx="1">
                  <c:v>Mar 15</c:v>
                </c:pt>
                <c:pt idx="2">
                  <c:v>Apr 15</c:v>
                </c:pt>
                <c:pt idx="3">
                  <c:v>May 15</c:v>
                </c:pt>
                <c:pt idx="4">
                  <c:v>Jun 15</c:v>
                </c:pt>
                <c:pt idx="5">
                  <c:v>Jul 15</c:v>
                </c:pt>
                <c:pt idx="6">
                  <c:v>Aug 15</c:v>
                </c:pt>
                <c:pt idx="7">
                  <c:v>Sep 15</c:v>
                </c:pt>
                <c:pt idx="8">
                  <c:v>Oct 15</c:v>
                </c:pt>
                <c:pt idx="9">
                  <c:v>Average
Feb-Oct 15</c:v>
                </c:pt>
              </c:strCache>
            </c:strRef>
          </c:cat>
          <c:val>
            <c:numRef>
              <c:f>'Terms of NWC'!$C$4:$L$4</c:f>
              <c:numCache>
                <c:formatCode>#,##0_);\(#,##0\);"-"_);@_)</c:formatCode>
                <c:ptCount val="10"/>
                <c:pt idx="0">
                  <c:v>62</c:v>
                </c:pt>
                <c:pt idx="1">
                  <c:v>68</c:v>
                </c:pt>
                <c:pt idx="2">
                  <c:v>66</c:v>
                </c:pt>
                <c:pt idx="3">
                  <c:v>66</c:v>
                </c:pt>
                <c:pt idx="4">
                  <c:v>73</c:v>
                </c:pt>
                <c:pt idx="5">
                  <c:v>68</c:v>
                </c:pt>
                <c:pt idx="6">
                  <c:v>59</c:v>
                </c:pt>
                <c:pt idx="7">
                  <c:v>63</c:v>
                </c:pt>
                <c:pt idx="8">
                  <c:v>69</c:v>
                </c:pt>
                <c:pt idx="9">
                  <c:v>66</c:v>
                </c:pt>
              </c:numCache>
            </c:numRef>
          </c:val>
        </c:ser>
        <c:ser>
          <c:idx val="2"/>
          <c:order val="2"/>
          <c:tx>
            <c:strRef>
              <c:f>'Terms of NWC'!$B$5</c:f>
              <c:strCache>
                <c:ptCount val="1"/>
                <c:pt idx="0">
                  <c:v>DPO</c:v>
                </c:pt>
              </c:strCache>
            </c:strRef>
          </c:tx>
          <c:spPr>
            <a:solidFill>
              <a:srgbClr val="470A6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'Terms of NWC'!$C$2:$L$2</c:f>
              <c:strCache>
                <c:ptCount val="10"/>
                <c:pt idx="0">
                  <c:v>Feb 15</c:v>
                </c:pt>
                <c:pt idx="1">
                  <c:v>Mar 15</c:v>
                </c:pt>
                <c:pt idx="2">
                  <c:v>Apr 15</c:v>
                </c:pt>
                <c:pt idx="3">
                  <c:v>May 15</c:v>
                </c:pt>
                <c:pt idx="4">
                  <c:v>Jun 15</c:v>
                </c:pt>
                <c:pt idx="5">
                  <c:v>Jul 15</c:v>
                </c:pt>
                <c:pt idx="6">
                  <c:v>Aug 15</c:v>
                </c:pt>
                <c:pt idx="7">
                  <c:v>Sep 15</c:v>
                </c:pt>
                <c:pt idx="8">
                  <c:v>Oct 15</c:v>
                </c:pt>
                <c:pt idx="9">
                  <c:v>Average
Feb-Oct 15</c:v>
                </c:pt>
              </c:strCache>
            </c:strRef>
          </c:cat>
          <c:val>
            <c:numRef>
              <c:f>'Terms of NWC'!$C$5:$L$5</c:f>
              <c:numCache>
                <c:formatCode>#,##0_);\(#,##0\);"-"_);@_)</c:formatCode>
                <c:ptCount val="10"/>
                <c:pt idx="0">
                  <c:v>-67</c:v>
                </c:pt>
                <c:pt idx="1">
                  <c:v>-70</c:v>
                </c:pt>
                <c:pt idx="2">
                  <c:v>-72</c:v>
                </c:pt>
                <c:pt idx="3">
                  <c:v>-65</c:v>
                </c:pt>
                <c:pt idx="4">
                  <c:v>-75</c:v>
                </c:pt>
                <c:pt idx="5">
                  <c:v>-84</c:v>
                </c:pt>
                <c:pt idx="6">
                  <c:v>-76</c:v>
                </c:pt>
                <c:pt idx="7">
                  <c:v>-76</c:v>
                </c:pt>
                <c:pt idx="8">
                  <c:v>-77</c:v>
                </c:pt>
                <c:pt idx="9">
                  <c:v>-73.555555555555557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2440544"/>
        <c:axId val="412439368"/>
      </c:barChart>
      <c:lineChart>
        <c:grouping val="standard"/>
        <c:varyColors val="0"/>
        <c:ser>
          <c:idx val="3"/>
          <c:order val="3"/>
          <c:tx>
            <c:strRef>
              <c:f>'Terms of NWC'!$B$6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00A3A1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A3A1"/>
              </a:solidFill>
              <a:ln>
                <a:solidFill>
                  <a:srgbClr val="00A3A1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'Terms of NWC'!$C$2:$L$2</c:f>
              <c:strCache>
                <c:ptCount val="10"/>
                <c:pt idx="0">
                  <c:v>Feb 15</c:v>
                </c:pt>
                <c:pt idx="1">
                  <c:v>Mar 15</c:v>
                </c:pt>
                <c:pt idx="2">
                  <c:v>Apr 15</c:v>
                </c:pt>
                <c:pt idx="3">
                  <c:v>May 15</c:v>
                </c:pt>
                <c:pt idx="4">
                  <c:v>Jun 15</c:v>
                </c:pt>
                <c:pt idx="5">
                  <c:v>Jul 15</c:v>
                </c:pt>
                <c:pt idx="6">
                  <c:v>Aug 15</c:v>
                </c:pt>
                <c:pt idx="7">
                  <c:v>Sep 15</c:v>
                </c:pt>
                <c:pt idx="8">
                  <c:v>Oct 15</c:v>
                </c:pt>
                <c:pt idx="9">
                  <c:v>Average
Feb-Oct 15</c:v>
                </c:pt>
              </c:strCache>
            </c:strRef>
          </c:cat>
          <c:val>
            <c:numRef>
              <c:f>'Terms of NWC'!$C$6:$L$6</c:f>
              <c:numCache>
                <c:formatCode>#,##0_);\(#,##0\);"-"_);@_)</c:formatCode>
                <c:ptCount val="10"/>
                <c:pt idx="0">
                  <c:v>202</c:v>
                </c:pt>
                <c:pt idx="1">
                  <c:v>201</c:v>
                </c:pt>
                <c:pt idx="2">
                  <c:v>203</c:v>
                </c:pt>
                <c:pt idx="3">
                  <c:v>214</c:v>
                </c:pt>
                <c:pt idx="4">
                  <c:v>184</c:v>
                </c:pt>
                <c:pt idx="5">
                  <c:v>183</c:v>
                </c:pt>
                <c:pt idx="6">
                  <c:v>197</c:v>
                </c:pt>
                <c:pt idx="7">
                  <c:v>185</c:v>
                </c:pt>
                <c:pt idx="8">
                  <c:v>202</c:v>
                </c:pt>
                <c:pt idx="9">
                  <c:v>196.77777777777777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40936"/>
        <c:axId val="412439760"/>
      </c:lineChart>
      <c:catAx>
        <c:axId val="41244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2439368"/>
        <c:crosses val="autoZero"/>
        <c:auto val="1"/>
        <c:lblAlgn val="ctr"/>
        <c:lblOffset val="100"/>
        <c:noMultiLvlLbl val="0"/>
      </c:catAx>
      <c:valAx>
        <c:axId val="412439368"/>
        <c:scaling>
          <c:orientation val="minMax"/>
        </c:scaling>
        <c:delete val="0"/>
        <c:axPos val="l"/>
        <c:numFmt formatCode="#,##0_);\(#,##0\);&quot;-&quot;_);@_)" sourceLinked="1"/>
        <c:majorTickMark val="out"/>
        <c:minorTickMark val="none"/>
        <c:tickLblPos val="nextTo"/>
        <c:spPr>
          <a:ln w="3175">
            <a:solidFill>
              <a:schemeClr val="bg1">
                <a:alpha val="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12440544"/>
        <c:crosses val="autoZero"/>
        <c:crossBetween val="between"/>
      </c:valAx>
      <c:valAx>
        <c:axId val="412439760"/>
        <c:scaling>
          <c:orientation val="minMax"/>
          <c:max val="220"/>
          <c:min val="-1500"/>
        </c:scaling>
        <c:delete val="0"/>
        <c:axPos val="r"/>
        <c:numFmt formatCode="#,##0_);\(#,##0\);&quot;-&quot;_);@_)" sourceLinked="1"/>
        <c:majorTickMark val="out"/>
        <c:minorTickMark val="none"/>
        <c:tickLblPos val="nextTo"/>
        <c:spPr>
          <a:ln w="3175">
            <a:solidFill>
              <a:schemeClr val="bg1">
                <a:alpha val="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12440936"/>
        <c:crosses val="max"/>
        <c:crossBetween val="between"/>
      </c:valAx>
      <c:catAx>
        <c:axId val="41244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2439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64766184991542"/>
          <c:y val="0.77727272727272723"/>
          <c:w val="0.27506078862205702"/>
          <c:h val="6.74799570508232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263222234207"/>
          <c:y val="7.9988546886184689E-2"/>
          <c:w val="0.82615697695322332"/>
          <c:h val="0.60242783083193041"/>
        </c:manualLayout>
      </c:layout>
      <c:lineChart>
        <c:grouping val="standard"/>
        <c:varyColors val="0"/>
        <c:ser>
          <c:idx val="0"/>
          <c:order val="0"/>
          <c:tx>
            <c:strRef>
              <c:f>'Terms of NWC'!$B$30</c:f>
              <c:strCache>
                <c:ptCount val="1"/>
                <c:pt idx="0">
                  <c:v>CCC w/o CAP</c:v>
                </c:pt>
              </c:strCache>
            </c:strRef>
          </c:tx>
          <c:spPr>
            <a:ln w="12700">
              <a:solidFill>
                <a:srgbClr val="00338D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338D"/>
              </a:solidFill>
              <a:ln>
                <a:solidFill>
                  <a:srgbClr val="00338D"/>
                </a:solidFill>
                <a:prstDash val="solid"/>
              </a:ln>
            </c:spPr>
          </c:marker>
          <c:dPt>
            <c:idx val="8"/>
            <c:bubble3D val="0"/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'Terms of NWC'!$C$29:$K$29</c:f>
              <c:strCache>
                <c:ptCount val="9"/>
                <c:pt idx="0">
                  <c:v>Feb 15</c:v>
                </c:pt>
                <c:pt idx="1">
                  <c:v>Mar 15</c:v>
                </c:pt>
                <c:pt idx="2">
                  <c:v>Apr 15</c:v>
                </c:pt>
                <c:pt idx="3">
                  <c:v>May 15</c:v>
                </c:pt>
                <c:pt idx="4">
                  <c:v>Jun 15</c:v>
                </c:pt>
                <c:pt idx="5">
                  <c:v>Jul 15</c:v>
                </c:pt>
                <c:pt idx="6">
                  <c:v>Aug 15</c:v>
                </c:pt>
                <c:pt idx="7">
                  <c:v>Sep 15</c:v>
                </c:pt>
                <c:pt idx="8">
                  <c:v>Oct 15</c:v>
                </c:pt>
              </c:strCache>
            </c:strRef>
          </c:cat>
          <c:val>
            <c:numRef>
              <c:f>'Terms of NWC'!$C$30:$K$30</c:f>
              <c:numCache>
                <c:formatCode>#,##0_);\(#,##0\);"-"_);@_)</c:formatCode>
                <c:ptCount val="9"/>
                <c:pt idx="0">
                  <c:v>202</c:v>
                </c:pt>
                <c:pt idx="1">
                  <c:v>201</c:v>
                </c:pt>
                <c:pt idx="2">
                  <c:v>203</c:v>
                </c:pt>
                <c:pt idx="3">
                  <c:v>214</c:v>
                </c:pt>
                <c:pt idx="4">
                  <c:v>184</c:v>
                </c:pt>
                <c:pt idx="5">
                  <c:v>190</c:v>
                </c:pt>
                <c:pt idx="6">
                  <c:v>185</c:v>
                </c:pt>
                <c:pt idx="7">
                  <c:v>201</c:v>
                </c:pt>
                <c:pt idx="8">
                  <c:v>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'Terms of NWC'!$B$31</c:f>
              <c:strCache>
                <c:ptCount val="1"/>
                <c:pt idx="0">
                  <c:v>CCC incl. CAP</c:v>
                </c:pt>
              </c:strCache>
            </c:strRef>
          </c:tx>
          <c:spPr>
            <a:ln w="12700">
              <a:solidFill>
                <a:srgbClr val="0091DA"/>
              </a:solidFill>
              <a:prstDash val="solid"/>
            </a:ln>
          </c:spPr>
          <c:marker>
            <c:symbol val="square"/>
            <c:size val="6"/>
            <c:spPr>
              <a:solidFill>
                <a:schemeClr val="accent1"/>
              </a:solidFill>
              <a:ln>
                <a:solidFill>
                  <a:srgbClr val="0091DA"/>
                </a:solidFill>
                <a:prstDash val="solid"/>
              </a:ln>
            </c:spPr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'Terms of NWC'!$C$29:$K$29</c:f>
              <c:strCache>
                <c:ptCount val="9"/>
                <c:pt idx="0">
                  <c:v>Feb 15</c:v>
                </c:pt>
                <c:pt idx="1">
                  <c:v>Mar 15</c:v>
                </c:pt>
                <c:pt idx="2">
                  <c:v>Apr 15</c:v>
                </c:pt>
                <c:pt idx="3">
                  <c:v>May 15</c:v>
                </c:pt>
                <c:pt idx="4">
                  <c:v>Jun 15</c:v>
                </c:pt>
                <c:pt idx="5">
                  <c:v>Jul 15</c:v>
                </c:pt>
                <c:pt idx="6">
                  <c:v>Aug 15</c:v>
                </c:pt>
                <c:pt idx="7">
                  <c:v>Sep 15</c:v>
                </c:pt>
                <c:pt idx="8">
                  <c:v>Oct 15</c:v>
                </c:pt>
              </c:strCache>
            </c:strRef>
          </c:cat>
          <c:val>
            <c:numRef>
              <c:f>'Terms of NWC'!$C$31:$K$31</c:f>
              <c:numCache>
                <c:formatCode>#,##0_);\(#,##0\);"-"_);@_)</c:formatCode>
                <c:ptCount val="9"/>
                <c:pt idx="0">
                  <c:v>72</c:v>
                </c:pt>
                <c:pt idx="1">
                  <c:v>80</c:v>
                </c:pt>
                <c:pt idx="2">
                  <c:v>75</c:v>
                </c:pt>
                <c:pt idx="3">
                  <c:v>81</c:v>
                </c:pt>
                <c:pt idx="4">
                  <c:v>69</c:v>
                </c:pt>
                <c:pt idx="5">
                  <c:v>63</c:v>
                </c:pt>
                <c:pt idx="6">
                  <c:v>67</c:v>
                </c:pt>
                <c:pt idx="7">
                  <c:v>71</c:v>
                </c:pt>
                <c:pt idx="8">
                  <c:v>77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202760"/>
        <c:axId val="413202368"/>
      </c:lineChart>
      <c:catAx>
        <c:axId val="41320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chemeClr val="bg1"/>
            </a:solidFill>
            <a:prstDash val="solid"/>
          </a:ln>
        </c:spPr>
        <c:txPr>
          <a:bodyPr anchor="ctr" anchorCtr="1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3202368"/>
        <c:crosses val="autoZero"/>
        <c:auto val="1"/>
        <c:lblAlgn val="ctr"/>
        <c:lblOffset val="100"/>
        <c:noMultiLvlLbl val="0"/>
      </c:catAx>
      <c:valAx>
        <c:axId val="413202368"/>
        <c:scaling>
          <c:orientation val="minMax"/>
          <c:min val="50"/>
        </c:scaling>
        <c:delete val="1"/>
        <c:axPos val="l"/>
        <c:numFmt formatCode="#,##0_);\(#,##0\);&quot;-&quot;_);@_)" sourceLinked="1"/>
        <c:majorTickMark val="out"/>
        <c:minorTickMark val="none"/>
        <c:tickLblPos val="nextTo"/>
        <c:crossAx val="4132027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4161621836344357E-2"/>
          <c:y val="0.82936270831415737"/>
          <c:w val="0.33121101643116529"/>
          <c:h val="9.19232061252559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42067546900188E-2"/>
          <c:y val="7.5443092340730183E-2"/>
          <c:w val="0.90904708097928433"/>
          <c:h val="0.6901632068718683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'NWC  seasonality'!$B$4</c:f>
              <c:strCache>
                <c:ptCount val="1"/>
                <c:pt idx="0">
                  <c:v>Trade receivables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 seasonality'!$C$3:$AX$3</c:f>
              <c:strCache>
                <c:ptCount val="48"/>
                <c:pt idx="0">
                  <c:v>Jan 
12</c:v>
                </c:pt>
                <c:pt idx="1">
                  <c:v>Feb
12</c:v>
                </c:pt>
                <c:pt idx="2">
                  <c:v>Mar
12</c:v>
                </c:pt>
                <c:pt idx="3">
                  <c:v>Apr
12</c:v>
                </c:pt>
                <c:pt idx="4">
                  <c:v>May
12</c:v>
                </c:pt>
                <c:pt idx="5">
                  <c:v>Jun
12</c:v>
                </c:pt>
                <c:pt idx="6">
                  <c:v>Jul
12</c:v>
                </c:pt>
                <c:pt idx="7">
                  <c:v>Aug
12</c:v>
                </c:pt>
                <c:pt idx="8">
                  <c:v>Sep
12</c:v>
                </c:pt>
                <c:pt idx="9">
                  <c:v>Oct
12</c:v>
                </c:pt>
                <c:pt idx="10">
                  <c:v>Nov
12</c:v>
                </c:pt>
                <c:pt idx="11">
                  <c:v>Dec
12</c:v>
                </c:pt>
                <c:pt idx="12">
                  <c:v>Jan
13</c:v>
                </c:pt>
                <c:pt idx="13">
                  <c:v>Feb
13</c:v>
                </c:pt>
                <c:pt idx="14">
                  <c:v>Mar
13</c:v>
                </c:pt>
                <c:pt idx="15">
                  <c:v>Apr
13</c:v>
                </c:pt>
                <c:pt idx="16">
                  <c:v>May
13</c:v>
                </c:pt>
                <c:pt idx="17">
                  <c:v>Jun
13</c:v>
                </c:pt>
                <c:pt idx="18">
                  <c:v>Jul
13</c:v>
                </c:pt>
                <c:pt idx="19">
                  <c:v>Aug
13</c:v>
                </c:pt>
                <c:pt idx="20">
                  <c:v>Sep
13</c:v>
                </c:pt>
                <c:pt idx="21">
                  <c:v>Oct
13</c:v>
                </c:pt>
                <c:pt idx="22">
                  <c:v>Nov
13</c:v>
                </c:pt>
                <c:pt idx="23">
                  <c:v>Dec
13</c:v>
                </c:pt>
                <c:pt idx="24">
                  <c:v>Jan
14</c:v>
                </c:pt>
                <c:pt idx="25">
                  <c:v>Feb
14</c:v>
                </c:pt>
                <c:pt idx="26">
                  <c:v>Mar
14</c:v>
                </c:pt>
                <c:pt idx="27">
                  <c:v>Apr
14</c:v>
                </c:pt>
                <c:pt idx="28">
                  <c:v>May
14</c:v>
                </c:pt>
                <c:pt idx="29">
                  <c:v>Jun
14</c:v>
                </c:pt>
                <c:pt idx="30">
                  <c:v>Jul
14</c:v>
                </c:pt>
                <c:pt idx="31">
                  <c:v>Aug
14</c:v>
                </c:pt>
                <c:pt idx="32">
                  <c:v>Sep
14</c:v>
                </c:pt>
                <c:pt idx="33">
                  <c:v>Oct
14</c:v>
                </c:pt>
                <c:pt idx="34">
                  <c:v>Nov
14</c:v>
                </c:pt>
                <c:pt idx="35">
                  <c:v>Dec
14</c:v>
                </c:pt>
                <c:pt idx="36">
                  <c:v>Jan
15</c:v>
                </c:pt>
                <c:pt idx="37">
                  <c:v>Feb
15</c:v>
                </c:pt>
                <c:pt idx="38">
                  <c:v>Mar
15</c:v>
                </c:pt>
                <c:pt idx="39">
                  <c:v>Apr
15</c:v>
                </c:pt>
                <c:pt idx="40">
                  <c:v>May
15</c:v>
                </c:pt>
                <c:pt idx="41">
                  <c:v>Jun
15</c:v>
                </c:pt>
                <c:pt idx="42">
                  <c:v>Jul
15</c:v>
                </c:pt>
                <c:pt idx="43">
                  <c:v>Aug
15</c:v>
                </c:pt>
                <c:pt idx="44">
                  <c:v>Sep
15</c:v>
                </c:pt>
                <c:pt idx="45">
                  <c:v>Oct
15</c:v>
                </c:pt>
                <c:pt idx="46">
                  <c:v>Nov
15</c:v>
                </c:pt>
                <c:pt idx="47">
                  <c:v>Dec
15</c:v>
                </c:pt>
              </c:strCache>
            </c:strRef>
          </c:cat>
          <c:val>
            <c:numRef>
              <c:f>'NWC  seasonality'!$C$4:$AX$4</c:f>
              <c:numCache>
                <c:formatCode>#,##0.0;\(#,##0.0\)</c:formatCode>
                <c:ptCount val="4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12.24</c:v>
                </c:pt>
                <c:pt idx="13">
                  <c:v>11.22</c:v>
                </c:pt>
                <c:pt idx="14">
                  <c:v>10.199999999999999</c:v>
                </c:pt>
                <c:pt idx="15">
                  <c:v>13.26</c:v>
                </c:pt>
                <c:pt idx="16">
                  <c:v>14.280000000000001</c:v>
                </c:pt>
                <c:pt idx="17">
                  <c:v>16.32</c:v>
                </c:pt>
                <c:pt idx="18">
                  <c:v>15.3</c:v>
                </c:pt>
                <c:pt idx="19">
                  <c:v>13.26</c:v>
                </c:pt>
                <c:pt idx="20">
                  <c:v>13.26</c:v>
                </c:pt>
                <c:pt idx="21">
                  <c:v>11.22</c:v>
                </c:pt>
                <c:pt idx="22">
                  <c:v>11.22</c:v>
                </c:pt>
                <c:pt idx="23">
                  <c:v>10.199999999999999</c:v>
                </c:pt>
                <c:pt idx="24">
                  <c:v>12.852</c:v>
                </c:pt>
                <c:pt idx="25">
                  <c:v>11.781000000000001</c:v>
                </c:pt>
                <c:pt idx="26">
                  <c:v>10.709999999999999</c:v>
                </c:pt>
                <c:pt idx="27">
                  <c:v>13.923</c:v>
                </c:pt>
                <c:pt idx="28">
                  <c:v>14.994000000000002</c:v>
                </c:pt>
                <c:pt idx="29">
                  <c:v>17.136000000000003</c:v>
                </c:pt>
                <c:pt idx="30">
                  <c:v>16.065000000000001</c:v>
                </c:pt>
                <c:pt idx="31">
                  <c:v>13.923</c:v>
                </c:pt>
                <c:pt idx="32">
                  <c:v>13.923</c:v>
                </c:pt>
                <c:pt idx="33">
                  <c:v>11.781000000000001</c:v>
                </c:pt>
                <c:pt idx="34">
                  <c:v>11.781000000000001</c:v>
                </c:pt>
                <c:pt idx="35">
                  <c:v>10.709999999999999</c:v>
                </c:pt>
                <c:pt idx="36">
                  <c:v>12.2094</c:v>
                </c:pt>
                <c:pt idx="37">
                  <c:v>11.19195</c:v>
                </c:pt>
                <c:pt idx="38">
                  <c:v>10.174499999999998</c:v>
                </c:pt>
                <c:pt idx="39">
                  <c:v>13.226849999999999</c:v>
                </c:pt>
                <c:pt idx="40">
                  <c:v>14.244300000000001</c:v>
                </c:pt>
                <c:pt idx="41">
                  <c:v>16.279200000000003</c:v>
                </c:pt>
                <c:pt idx="42">
                  <c:v>15.261750000000001</c:v>
                </c:pt>
                <c:pt idx="43">
                  <c:v>13.226849999999999</c:v>
                </c:pt>
                <c:pt idx="44">
                  <c:v>13.226849999999999</c:v>
                </c:pt>
                <c:pt idx="45">
                  <c:v>11.19195</c:v>
                </c:pt>
                <c:pt idx="46">
                  <c:v>11.19195</c:v>
                </c:pt>
                <c:pt idx="47">
                  <c:v>10.174499999999998</c:v>
                </c:pt>
              </c:numCache>
            </c:numRef>
          </c:val>
        </c:ser>
        <c:ser>
          <c:idx val="0"/>
          <c:order val="1"/>
          <c:tx>
            <c:strRef>
              <c:f>'NWC  seasonality'!$B$5</c:f>
              <c:strCache>
                <c:ptCount val="1"/>
                <c:pt idx="0">
                  <c:v>Inventory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 seasonality'!$C$3:$AX$3</c:f>
              <c:strCache>
                <c:ptCount val="48"/>
                <c:pt idx="0">
                  <c:v>Jan 
12</c:v>
                </c:pt>
                <c:pt idx="1">
                  <c:v>Feb
12</c:v>
                </c:pt>
                <c:pt idx="2">
                  <c:v>Mar
12</c:v>
                </c:pt>
                <c:pt idx="3">
                  <c:v>Apr
12</c:v>
                </c:pt>
                <c:pt idx="4">
                  <c:v>May
12</c:v>
                </c:pt>
                <c:pt idx="5">
                  <c:v>Jun
12</c:v>
                </c:pt>
                <c:pt idx="6">
                  <c:v>Jul
12</c:v>
                </c:pt>
                <c:pt idx="7">
                  <c:v>Aug
12</c:v>
                </c:pt>
                <c:pt idx="8">
                  <c:v>Sep
12</c:v>
                </c:pt>
                <c:pt idx="9">
                  <c:v>Oct
12</c:v>
                </c:pt>
                <c:pt idx="10">
                  <c:v>Nov
12</c:v>
                </c:pt>
                <c:pt idx="11">
                  <c:v>Dec
12</c:v>
                </c:pt>
                <c:pt idx="12">
                  <c:v>Jan
13</c:v>
                </c:pt>
                <c:pt idx="13">
                  <c:v>Feb
13</c:v>
                </c:pt>
                <c:pt idx="14">
                  <c:v>Mar
13</c:v>
                </c:pt>
                <c:pt idx="15">
                  <c:v>Apr
13</c:v>
                </c:pt>
                <c:pt idx="16">
                  <c:v>May
13</c:v>
                </c:pt>
                <c:pt idx="17">
                  <c:v>Jun
13</c:v>
                </c:pt>
                <c:pt idx="18">
                  <c:v>Jul
13</c:v>
                </c:pt>
                <c:pt idx="19">
                  <c:v>Aug
13</c:v>
                </c:pt>
                <c:pt idx="20">
                  <c:v>Sep
13</c:v>
                </c:pt>
                <c:pt idx="21">
                  <c:v>Oct
13</c:v>
                </c:pt>
                <c:pt idx="22">
                  <c:v>Nov
13</c:v>
                </c:pt>
                <c:pt idx="23">
                  <c:v>Dec
13</c:v>
                </c:pt>
                <c:pt idx="24">
                  <c:v>Jan
14</c:v>
                </c:pt>
                <c:pt idx="25">
                  <c:v>Feb
14</c:v>
                </c:pt>
                <c:pt idx="26">
                  <c:v>Mar
14</c:v>
                </c:pt>
                <c:pt idx="27">
                  <c:v>Apr
14</c:v>
                </c:pt>
                <c:pt idx="28">
                  <c:v>May
14</c:v>
                </c:pt>
                <c:pt idx="29">
                  <c:v>Jun
14</c:v>
                </c:pt>
                <c:pt idx="30">
                  <c:v>Jul
14</c:v>
                </c:pt>
                <c:pt idx="31">
                  <c:v>Aug
14</c:v>
                </c:pt>
                <c:pt idx="32">
                  <c:v>Sep
14</c:v>
                </c:pt>
                <c:pt idx="33">
                  <c:v>Oct
14</c:v>
                </c:pt>
                <c:pt idx="34">
                  <c:v>Nov
14</c:v>
                </c:pt>
                <c:pt idx="35">
                  <c:v>Dec
14</c:v>
                </c:pt>
                <c:pt idx="36">
                  <c:v>Jan
15</c:v>
                </c:pt>
                <c:pt idx="37">
                  <c:v>Feb
15</c:v>
                </c:pt>
                <c:pt idx="38">
                  <c:v>Mar
15</c:v>
                </c:pt>
                <c:pt idx="39">
                  <c:v>Apr
15</c:v>
                </c:pt>
                <c:pt idx="40">
                  <c:v>May
15</c:v>
                </c:pt>
                <c:pt idx="41">
                  <c:v>Jun
15</c:v>
                </c:pt>
                <c:pt idx="42">
                  <c:v>Jul
15</c:v>
                </c:pt>
                <c:pt idx="43">
                  <c:v>Aug
15</c:v>
                </c:pt>
                <c:pt idx="44">
                  <c:v>Sep
15</c:v>
                </c:pt>
                <c:pt idx="45">
                  <c:v>Oct
15</c:v>
                </c:pt>
                <c:pt idx="46">
                  <c:v>Nov
15</c:v>
                </c:pt>
                <c:pt idx="47">
                  <c:v>Dec
15</c:v>
                </c:pt>
              </c:strCache>
            </c:strRef>
          </c:cat>
          <c:val>
            <c:numRef>
              <c:f>'NWC  seasonality'!$C$5:$AX$5</c:f>
              <c:numCache>
                <c:formatCode>#,##0.0;\(#,##0.0\)</c:formatCode>
                <c:ptCount val="48"/>
                <c:pt idx="0">
                  <c:v>11.935135135135138</c:v>
                </c:pt>
                <c:pt idx="1">
                  <c:v>11.062857142857144</c:v>
                </c:pt>
                <c:pt idx="2">
                  <c:v>10.424242424242426</c:v>
                </c:pt>
                <c:pt idx="3">
                  <c:v>11.929411764705884</c:v>
                </c:pt>
                <c:pt idx="4">
                  <c:v>9.9555555555555557</c:v>
                </c:pt>
                <c:pt idx="5">
                  <c:v>12.755555555555556</c:v>
                </c:pt>
                <c:pt idx="6">
                  <c:v>11.735294117647058</c:v>
                </c:pt>
                <c:pt idx="7">
                  <c:v>9.953125</c:v>
                </c:pt>
                <c:pt idx="8">
                  <c:v>12.921212121212122</c:v>
                </c:pt>
                <c:pt idx="9">
                  <c:v>10.033333333333335</c:v>
                </c:pt>
                <c:pt idx="10">
                  <c:v>8.7622857142857118</c:v>
                </c:pt>
                <c:pt idx="11">
                  <c:v>7.5</c:v>
                </c:pt>
                <c:pt idx="12">
                  <c:v>12.054486486486489</c:v>
                </c:pt>
                <c:pt idx="13">
                  <c:v>11.173485714285716</c:v>
                </c:pt>
                <c:pt idx="14">
                  <c:v>10.528484848484849</c:v>
                </c:pt>
                <c:pt idx="15">
                  <c:v>12.048705882352943</c:v>
                </c:pt>
                <c:pt idx="16">
                  <c:v>10.055111111111112</c:v>
                </c:pt>
                <c:pt idx="17">
                  <c:v>12.883111111111113</c:v>
                </c:pt>
                <c:pt idx="18">
                  <c:v>11.852647058823528</c:v>
                </c:pt>
                <c:pt idx="19">
                  <c:v>10.05265625</c:v>
                </c:pt>
                <c:pt idx="20">
                  <c:v>13.050424242424244</c:v>
                </c:pt>
                <c:pt idx="21">
                  <c:v>10.133666666666668</c:v>
                </c:pt>
                <c:pt idx="22">
                  <c:v>8.8499085714285695</c:v>
                </c:pt>
                <c:pt idx="23">
                  <c:v>7.5750000000000002</c:v>
                </c:pt>
                <c:pt idx="24">
                  <c:v>13.018845405405409</c:v>
                </c:pt>
                <c:pt idx="25">
                  <c:v>12.067364571428575</c:v>
                </c:pt>
                <c:pt idx="26">
                  <c:v>11.370763636363638</c:v>
                </c:pt>
                <c:pt idx="27">
                  <c:v>13.01260235294118</c:v>
                </c:pt>
                <c:pt idx="28">
                  <c:v>10.859520000000002</c:v>
                </c:pt>
                <c:pt idx="29">
                  <c:v>13.913760000000003</c:v>
                </c:pt>
                <c:pt idx="30">
                  <c:v>12.800858823529412</c:v>
                </c:pt>
                <c:pt idx="31">
                  <c:v>10.85686875</c:v>
                </c:pt>
                <c:pt idx="32">
                  <c:v>14.094458181818185</c:v>
                </c:pt>
                <c:pt idx="33">
                  <c:v>10.944360000000003</c:v>
                </c:pt>
                <c:pt idx="34">
                  <c:v>9.5579012571428557</c:v>
                </c:pt>
                <c:pt idx="35">
                  <c:v>8.1810000000000009</c:v>
                </c:pt>
                <c:pt idx="36">
                  <c:v>13.409410767567572</c:v>
                </c:pt>
                <c:pt idx="37">
                  <c:v>12.429385508571432</c:v>
                </c:pt>
                <c:pt idx="38">
                  <c:v>11.711886545454547</c:v>
                </c:pt>
                <c:pt idx="39">
                  <c:v>13.402980423529415</c:v>
                </c:pt>
                <c:pt idx="40">
                  <c:v>11.185305600000001</c:v>
                </c:pt>
                <c:pt idx="41">
                  <c:v>14.331172800000004</c:v>
                </c:pt>
                <c:pt idx="42">
                  <c:v>13.184884588235294</c:v>
                </c:pt>
                <c:pt idx="43">
                  <c:v>11.1825748125</c:v>
                </c:pt>
                <c:pt idx="44">
                  <c:v>14.517291927272732</c:v>
                </c:pt>
                <c:pt idx="45">
                  <c:v>11.272690800000003</c:v>
                </c:pt>
                <c:pt idx="46">
                  <c:v>9.8446382948571411</c:v>
                </c:pt>
                <c:pt idx="47">
                  <c:v>8.4264300000000016</c:v>
                </c:pt>
              </c:numCache>
            </c:numRef>
          </c:val>
        </c:ser>
        <c:ser>
          <c:idx val="2"/>
          <c:order val="2"/>
          <c:tx>
            <c:strRef>
              <c:f>'NWC  seasonality'!$B$6</c:f>
              <c:strCache>
                <c:ptCount val="1"/>
                <c:pt idx="0">
                  <c:v>Trade payables</c:v>
                </c:pt>
              </c:strCache>
            </c:strRef>
          </c:tx>
          <c:spPr>
            <a:solidFill>
              <a:srgbClr val="470A6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;\(#,##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 seasonality'!$C$3:$AX$3</c:f>
              <c:strCache>
                <c:ptCount val="48"/>
                <c:pt idx="0">
                  <c:v>Jan 
12</c:v>
                </c:pt>
                <c:pt idx="1">
                  <c:v>Feb
12</c:v>
                </c:pt>
                <c:pt idx="2">
                  <c:v>Mar
12</c:v>
                </c:pt>
                <c:pt idx="3">
                  <c:v>Apr
12</c:v>
                </c:pt>
                <c:pt idx="4">
                  <c:v>May
12</c:v>
                </c:pt>
                <c:pt idx="5">
                  <c:v>Jun
12</c:v>
                </c:pt>
                <c:pt idx="6">
                  <c:v>Jul
12</c:v>
                </c:pt>
                <c:pt idx="7">
                  <c:v>Aug
12</c:v>
                </c:pt>
                <c:pt idx="8">
                  <c:v>Sep
12</c:v>
                </c:pt>
                <c:pt idx="9">
                  <c:v>Oct
12</c:v>
                </c:pt>
                <c:pt idx="10">
                  <c:v>Nov
12</c:v>
                </c:pt>
                <c:pt idx="11">
                  <c:v>Dec
12</c:v>
                </c:pt>
                <c:pt idx="12">
                  <c:v>Jan
13</c:v>
                </c:pt>
                <c:pt idx="13">
                  <c:v>Feb
13</c:v>
                </c:pt>
                <c:pt idx="14">
                  <c:v>Mar
13</c:v>
                </c:pt>
                <c:pt idx="15">
                  <c:v>Apr
13</c:v>
                </c:pt>
                <c:pt idx="16">
                  <c:v>May
13</c:v>
                </c:pt>
                <c:pt idx="17">
                  <c:v>Jun
13</c:v>
                </c:pt>
                <c:pt idx="18">
                  <c:v>Jul
13</c:v>
                </c:pt>
                <c:pt idx="19">
                  <c:v>Aug
13</c:v>
                </c:pt>
                <c:pt idx="20">
                  <c:v>Sep
13</c:v>
                </c:pt>
                <c:pt idx="21">
                  <c:v>Oct
13</c:v>
                </c:pt>
                <c:pt idx="22">
                  <c:v>Nov
13</c:v>
                </c:pt>
                <c:pt idx="23">
                  <c:v>Dec
13</c:v>
                </c:pt>
                <c:pt idx="24">
                  <c:v>Jan
14</c:v>
                </c:pt>
                <c:pt idx="25">
                  <c:v>Feb
14</c:v>
                </c:pt>
                <c:pt idx="26">
                  <c:v>Mar
14</c:v>
                </c:pt>
                <c:pt idx="27">
                  <c:v>Apr
14</c:v>
                </c:pt>
                <c:pt idx="28">
                  <c:v>May
14</c:v>
                </c:pt>
                <c:pt idx="29">
                  <c:v>Jun
14</c:v>
                </c:pt>
                <c:pt idx="30">
                  <c:v>Jul
14</c:v>
                </c:pt>
                <c:pt idx="31">
                  <c:v>Aug
14</c:v>
                </c:pt>
                <c:pt idx="32">
                  <c:v>Sep
14</c:v>
                </c:pt>
                <c:pt idx="33">
                  <c:v>Oct
14</c:v>
                </c:pt>
                <c:pt idx="34">
                  <c:v>Nov
14</c:v>
                </c:pt>
                <c:pt idx="35">
                  <c:v>Dec
14</c:v>
                </c:pt>
                <c:pt idx="36">
                  <c:v>Jan
15</c:v>
                </c:pt>
                <c:pt idx="37">
                  <c:v>Feb
15</c:v>
                </c:pt>
                <c:pt idx="38">
                  <c:v>Mar
15</c:v>
                </c:pt>
                <c:pt idx="39">
                  <c:v>Apr
15</c:v>
                </c:pt>
                <c:pt idx="40">
                  <c:v>May
15</c:v>
                </c:pt>
                <c:pt idx="41">
                  <c:v>Jun
15</c:v>
                </c:pt>
                <c:pt idx="42">
                  <c:v>Jul
15</c:v>
                </c:pt>
                <c:pt idx="43">
                  <c:v>Aug
15</c:v>
                </c:pt>
                <c:pt idx="44">
                  <c:v>Sep
15</c:v>
                </c:pt>
                <c:pt idx="45">
                  <c:v>Oct
15</c:v>
                </c:pt>
                <c:pt idx="46">
                  <c:v>Nov
15</c:v>
                </c:pt>
                <c:pt idx="47">
                  <c:v>Dec
15</c:v>
                </c:pt>
              </c:strCache>
            </c:strRef>
          </c:cat>
          <c:val>
            <c:numRef>
              <c:f>'NWC  seasonality'!$C$6:$AX$6</c:f>
              <c:numCache>
                <c:formatCode>#,##0.0;\(#,##0.0\)</c:formatCode>
                <c:ptCount val="48"/>
                <c:pt idx="0">
                  <c:v>-7</c:v>
                </c:pt>
                <c:pt idx="1">
                  <c:v>-6</c:v>
                </c:pt>
                <c:pt idx="2">
                  <c:v>-7</c:v>
                </c:pt>
                <c:pt idx="3">
                  <c:v>-8</c:v>
                </c:pt>
                <c:pt idx="4">
                  <c:v>-6</c:v>
                </c:pt>
                <c:pt idx="5">
                  <c:v>-7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-6</c:v>
                </c:pt>
                <c:pt idx="10">
                  <c:v>-7</c:v>
                </c:pt>
                <c:pt idx="11">
                  <c:v>-8</c:v>
                </c:pt>
                <c:pt idx="12">
                  <c:v>-7.1400000000000006</c:v>
                </c:pt>
                <c:pt idx="13">
                  <c:v>-6.12</c:v>
                </c:pt>
                <c:pt idx="14">
                  <c:v>-7.1400000000000006</c:v>
                </c:pt>
                <c:pt idx="15">
                  <c:v>-8.16</c:v>
                </c:pt>
                <c:pt idx="16">
                  <c:v>-6.12</c:v>
                </c:pt>
                <c:pt idx="17">
                  <c:v>-7.1400000000000006</c:v>
                </c:pt>
                <c:pt idx="18">
                  <c:v>-6.12</c:v>
                </c:pt>
                <c:pt idx="19">
                  <c:v>-7.1400000000000006</c:v>
                </c:pt>
                <c:pt idx="20">
                  <c:v>-8.16</c:v>
                </c:pt>
                <c:pt idx="21">
                  <c:v>-6.12</c:v>
                </c:pt>
                <c:pt idx="22">
                  <c:v>-7.1400000000000006</c:v>
                </c:pt>
                <c:pt idx="23">
                  <c:v>-8.16</c:v>
                </c:pt>
                <c:pt idx="24">
                  <c:v>-7.5684000000000013</c:v>
                </c:pt>
                <c:pt idx="25">
                  <c:v>-6.4872000000000005</c:v>
                </c:pt>
                <c:pt idx="26">
                  <c:v>-7.5684000000000013</c:v>
                </c:pt>
                <c:pt idx="27">
                  <c:v>-8.6496000000000013</c:v>
                </c:pt>
                <c:pt idx="28">
                  <c:v>-6.4872000000000005</c:v>
                </c:pt>
                <c:pt idx="29">
                  <c:v>-7.5684000000000013</c:v>
                </c:pt>
                <c:pt idx="30">
                  <c:v>-6.4872000000000005</c:v>
                </c:pt>
                <c:pt idx="31">
                  <c:v>-7.5684000000000013</c:v>
                </c:pt>
                <c:pt idx="32">
                  <c:v>-8.6496000000000013</c:v>
                </c:pt>
                <c:pt idx="33">
                  <c:v>-6.4872000000000005</c:v>
                </c:pt>
                <c:pt idx="34">
                  <c:v>-7.5684000000000013</c:v>
                </c:pt>
                <c:pt idx="35">
                  <c:v>-8.6496000000000013</c:v>
                </c:pt>
                <c:pt idx="36">
                  <c:v>-7.8711360000000017</c:v>
                </c:pt>
                <c:pt idx="37">
                  <c:v>-6.7466880000000007</c:v>
                </c:pt>
                <c:pt idx="38">
                  <c:v>-7.8711360000000017</c:v>
                </c:pt>
                <c:pt idx="39">
                  <c:v>-8.9955840000000009</c:v>
                </c:pt>
                <c:pt idx="40">
                  <c:v>-6.7466880000000007</c:v>
                </c:pt>
                <c:pt idx="41">
                  <c:v>-7.8711360000000017</c:v>
                </c:pt>
                <c:pt idx="42">
                  <c:v>-6.7466880000000007</c:v>
                </c:pt>
                <c:pt idx="43">
                  <c:v>-7.8711360000000017</c:v>
                </c:pt>
                <c:pt idx="44">
                  <c:v>-8.9955840000000009</c:v>
                </c:pt>
                <c:pt idx="45">
                  <c:v>-6.7466880000000007</c:v>
                </c:pt>
                <c:pt idx="46">
                  <c:v>-7.8711360000000017</c:v>
                </c:pt>
                <c:pt idx="47">
                  <c:v>-8.9955840000000009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13200408"/>
        <c:axId val="413207072"/>
      </c:barChart>
      <c:lineChart>
        <c:grouping val="standard"/>
        <c:varyColors val="0"/>
        <c:ser>
          <c:idx val="3"/>
          <c:order val="3"/>
          <c:tx>
            <c:strRef>
              <c:f>'NWC  seasonality'!$B$7</c:f>
              <c:strCache>
                <c:ptCount val="1"/>
                <c:pt idx="0">
                  <c:v>Working Capital</c:v>
                </c:pt>
              </c:strCache>
            </c:strRef>
          </c:tx>
          <c:spPr>
            <a:ln w="12700">
              <a:solidFill>
                <a:srgbClr val="00A3A1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A3A1"/>
              </a:solidFill>
              <a:ln>
                <a:solidFill>
                  <a:srgbClr val="00A3A1"/>
                </a:solidFill>
              </a:ln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9768551336089815E-2"/>
                  <c:y val="-5.60169716144216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2.2235322290118337E-2"/>
                  <c:y val="-4.267692974559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2.2235322290118337E-2"/>
                  <c:y val="-4.712361036853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3.9768551336089787E-2"/>
                  <c:y val="-5.157029099148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2.2235322290118337E-2"/>
                  <c:y val="-4.267692974559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layout>
                <c:manualLayout>
                  <c:x val="-2.2235322290118337E-2"/>
                  <c:y val="-4.267692974559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-4.1362481249359921E-2"/>
                  <c:y val="-4.71236103685387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layout>
                <c:manualLayout>
                  <c:x val="-2.2235322290118337E-2"/>
                  <c:y val="-4.2676929745597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layout>
                <c:manualLayout>
                  <c:x val="-2.2235322290118455E-2"/>
                  <c:y val="-4.267692974559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 seasonality'!$C$3:$AX$3</c:f>
              <c:strCache>
                <c:ptCount val="48"/>
                <c:pt idx="0">
                  <c:v>Jan 
12</c:v>
                </c:pt>
                <c:pt idx="1">
                  <c:v>Feb
12</c:v>
                </c:pt>
                <c:pt idx="2">
                  <c:v>Mar
12</c:v>
                </c:pt>
                <c:pt idx="3">
                  <c:v>Apr
12</c:v>
                </c:pt>
                <c:pt idx="4">
                  <c:v>May
12</c:v>
                </c:pt>
                <c:pt idx="5">
                  <c:v>Jun
12</c:v>
                </c:pt>
                <c:pt idx="6">
                  <c:v>Jul
12</c:v>
                </c:pt>
                <c:pt idx="7">
                  <c:v>Aug
12</c:v>
                </c:pt>
                <c:pt idx="8">
                  <c:v>Sep
12</c:v>
                </c:pt>
                <c:pt idx="9">
                  <c:v>Oct
12</c:v>
                </c:pt>
                <c:pt idx="10">
                  <c:v>Nov
12</c:v>
                </c:pt>
                <c:pt idx="11">
                  <c:v>Dec
12</c:v>
                </c:pt>
                <c:pt idx="12">
                  <c:v>Jan
13</c:v>
                </c:pt>
                <c:pt idx="13">
                  <c:v>Feb
13</c:v>
                </c:pt>
                <c:pt idx="14">
                  <c:v>Mar
13</c:v>
                </c:pt>
                <c:pt idx="15">
                  <c:v>Apr
13</c:v>
                </c:pt>
                <c:pt idx="16">
                  <c:v>May
13</c:v>
                </c:pt>
                <c:pt idx="17">
                  <c:v>Jun
13</c:v>
                </c:pt>
                <c:pt idx="18">
                  <c:v>Jul
13</c:v>
                </c:pt>
                <c:pt idx="19">
                  <c:v>Aug
13</c:v>
                </c:pt>
                <c:pt idx="20">
                  <c:v>Sep
13</c:v>
                </c:pt>
                <c:pt idx="21">
                  <c:v>Oct
13</c:v>
                </c:pt>
                <c:pt idx="22">
                  <c:v>Nov
13</c:v>
                </c:pt>
                <c:pt idx="23">
                  <c:v>Dec
13</c:v>
                </c:pt>
                <c:pt idx="24">
                  <c:v>Jan
14</c:v>
                </c:pt>
                <c:pt idx="25">
                  <c:v>Feb
14</c:v>
                </c:pt>
                <c:pt idx="26">
                  <c:v>Mar
14</c:v>
                </c:pt>
                <c:pt idx="27">
                  <c:v>Apr
14</c:v>
                </c:pt>
                <c:pt idx="28">
                  <c:v>May
14</c:v>
                </c:pt>
                <c:pt idx="29">
                  <c:v>Jun
14</c:v>
                </c:pt>
                <c:pt idx="30">
                  <c:v>Jul
14</c:v>
                </c:pt>
                <c:pt idx="31">
                  <c:v>Aug
14</c:v>
                </c:pt>
                <c:pt idx="32">
                  <c:v>Sep
14</c:v>
                </c:pt>
                <c:pt idx="33">
                  <c:v>Oct
14</c:v>
                </c:pt>
                <c:pt idx="34">
                  <c:v>Nov
14</c:v>
                </c:pt>
                <c:pt idx="35">
                  <c:v>Dec
14</c:v>
                </c:pt>
                <c:pt idx="36">
                  <c:v>Jan
15</c:v>
                </c:pt>
                <c:pt idx="37">
                  <c:v>Feb
15</c:v>
                </c:pt>
                <c:pt idx="38">
                  <c:v>Mar
15</c:v>
                </c:pt>
                <c:pt idx="39">
                  <c:v>Apr
15</c:v>
                </c:pt>
                <c:pt idx="40">
                  <c:v>May
15</c:v>
                </c:pt>
                <c:pt idx="41">
                  <c:v>Jun
15</c:v>
                </c:pt>
                <c:pt idx="42">
                  <c:v>Jul
15</c:v>
                </c:pt>
                <c:pt idx="43">
                  <c:v>Aug
15</c:v>
                </c:pt>
                <c:pt idx="44">
                  <c:v>Sep
15</c:v>
                </c:pt>
                <c:pt idx="45">
                  <c:v>Oct
15</c:v>
                </c:pt>
                <c:pt idx="46">
                  <c:v>Nov
15</c:v>
                </c:pt>
                <c:pt idx="47">
                  <c:v>Dec
15</c:v>
                </c:pt>
              </c:strCache>
            </c:strRef>
          </c:cat>
          <c:val>
            <c:numRef>
              <c:f>'NWC  seasonality'!$C$7:$AX$7</c:f>
              <c:numCache>
                <c:formatCode>#,##0.0;\(#,##0.0\)</c:formatCode>
                <c:ptCount val="48"/>
                <c:pt idx="0">
                  <c:v>16.935135135135138</c:v>
                </c:pt>
                <c:pt idx="1">
                  <c:v>16.062857142857144</c:v>
                </c:pt>
                <c:pt idx="2">
                  <c:v>13.424242424242426</c:v>
                </c:pt>
                <c:pt idx="3">
                  <c:v>16.929411764705883</c:v>
                </c:pt>
                <c:pt idx="4">
                  <c:v>17.955555555555556</c:v>
                </c:pt>
                <c:pt idx="5">
                  <c:v>21.755555555555556</c:v>
                </c:pt>
                <c:pt idx="6">
                  <c:v>20.735294117647058</c:v>
                </c:pt>
                <c:pt idx="7">
                  <c:v>15.953125</c:v>
                </c:pt>
                <c:pt idx="8">
                  <c:v>17.921212121212122</c:v>
                </c:pt>
                <c:pt idx="9">
                  <c:v>15.033333333333335</c:v>
                </c:pt>
                <c:pt idx="10">
                  <c:v>12.76228571428571</c:v>
                </c:pt>
                <c:pt idx="11">
                  <c:v>9.5</c:v>
                </c:pt>
                <c:pt idx="12">
                  <c:v>17.154486486486491</c:v>
                </c:pt>
                <c:pt idx="13">
                  <c:v>16.273485714285716</c:v>
                </c:pt>
                <c:pt idx="14">
                  <c:v>13.588484848484846</c:v>
                </c:pt>
                <c:pt idx="15">
                  <c:v>17.148705882352942</c:v>
                </c:pt>
                <c:pt idx="16">
                  <c:v>18.21511111111111</c:v>
                </c:pt>
                <c:pt idx="17">
                  <c:v>22.063111111111112</c:v>
                </c:pt>
                <c:pt idx="18">
                  <c:v>21.032647058823528</c:v>
                </c:pt>
                <c:pt idx="19">
                  <c:v>16.172656249999999</c:v>
                </c:pt>
                <c:pt idx="20">
                  <c:v>18.150424242424243</c:v>
                </c:pt>
                <c:pt idx="21">
                  <c:v>15.233666666666668</c:v>
                </c:pt>
                <c:pt idx="22">
                  <c:v>12.92990857142857</c:v>
                </c:pt>
                <c:pt idx="23">
                  <c:v>9.6149999999999984</c:v>
                </c:pt>
                <c:pt idx="24">
                  <c:v>18.302445405405411</c:v>
                </c:pt>
                <c:pt idx="25">
                  <c:v>17.361164571428574</c:v>
                </c:pt>
                <c:pt idx="26">
                  <c:v>14.512363636363634</c:v>
                </c:pt>
                <c:pt idx="27">
                  <c:v>18.286002352941182</c:v>
                </c:pt>
                <c:pt idx="28">
                  <c:v>19.366320000000002</c:v>
                </c:pt>
                <c:pt idx="29">
                  <c:v>23.481360000000006</c:v>
                </c:pt>
                <c:pt idx="30">
                  <c:v>22.378658823529413</c:v>
                </c:pt>
                <c:pt idx="31">
                  <c:v>17.211468749999998</c:v>
                </c:pt>
                <c:pt idx="32">
                  <c:v>19.367858181818185</c:v>
                </c:pt>
                <c:pt idx="33">
                  <c:v>16.238160000000001</c:v>
                </c:pt>
                <c:pt idx="34">
                  <c:v>13.770501257142858</c:v>
                </c:pt>
                <c:pt idx="35">
                  <c:v>10.241399999999997</c:v>
                </c:pt>
                <c:pt idx="36">
                  <c:v>17.747674767567574</c:v>
                </c:pt>
                <c:pt idx="37">
                  <c:v>16.874647508571435</c:v>
                </c:pt>
                <c:pt idx="38">
                  <c:v>14.015250545454544</c:v>
                </c:pt>
                <c:pt idx="39">
                  <c:v>17.634246423529412</c:v>
                </c:pt>
                <c:pt idx="40">
                  <c:v>18.682917600000003</c:v>
                </c:pt>
                <c:pt idx="41">
                  <c:v>22.739236800000008</c:v>
                </c:pt>
                <c:pt idx="42">
                  <c:v>21.699946588235292</c:v>
                </c:pt>
                <c:pt idx="43">
                  <c:v>16.538288812499999</c:v>
                </c:pt>
                <c:pt idx="44">
                  <c:v>18.748557927272728</c:v>
                </c:pt>
                <c:pt idx="45">
                  <c:v>15.717952800000004</c:v>
                </c:pt>
                <c:pt idx="46">
                  <c:v>13.165452294857138</c:v>
                </c:pt>
                <c:pt idx="47">
                  <c:v>9.6053459999999973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00016"/>
        <c:axId val="413206680"/>
      </c:lineChart>
      <c:catAx>
        <c:axId val="41320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3207072"/>
        <c:crosses val="autoZero"/>
        <c:auto val="1"/>
        <c:lblAlgn val="ctr"/>
        <c:lblOffset val="1000"/>
        <c:noMultiLvlLbl val="0"/>
      </c:catAx>
      <c:valAx>
        <c:axId val="413207072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one"/>
        <c:spPr>
          <a:ln w="3175">
            <a:noFill/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3200408"/>
        <c:crosses val="autoZero"/>
        <c:crossBetween val="between"/>
      </c:valAx>
      <c:valAx>
        <c:axId val="413206680"/>
        <c:scaling>
          <c:orientation val="minMax"/>
          <c:max val="40"/>
          <c:min val="-110"/>
        </c:scaling>
        <c:delete val="0"/>
        <c:axPos val="r"/>
        <c:numFmt formatCode="#,##0.0;\(#,##0.0\)" sourceLinked="1"/>
        <c:majorTickMark val="none"/>
        <c:minorTickMark val="none"/>
        <c:tickLblPos val="none"/>
        <c:spPr>
          <a:ln>
            <a:noFill/>
          </a:ln>
        </c:spPr>
        <c:crossAx val="413200016"/>
        <c:crosses val="max"/>
        <c:crossBetween val="between"/>
      </c:valAx>
      <c:catAx>
        <c:axId val="41320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320668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9370139141295987E-2"/>
          <c:y val="0.80503931460895661"/>
          <c:w val="0.54653705447011469"/>
          <c:h val="6.74799570508232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42067546900202E-2"/>
          <c:y val="7.5443092340730183E-2"/>
          <c:w val="0.8575697682555764"/>
          <c:h val="0.3946947660098669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'NWC  seasonality'!$B$30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 seasonality'!$C$29:$AX$29</c:f>
              <c:strCache>
                <c:ptCount val="48"/>
                <c:pt idx="0">
                  <c:v>Jan 
12</c:v>
                </c:pt>
                <c:pt idx="1">
                  <c:v>Feb
12</c:v>
                </c:pt>
                <c:pt idx="2">
                  <c:v>Mar
12</c:v>
                </c:pt>
                <c:pt idx="3">
                  <c:v>Apr
12</c:v>
                </c:pt>
                <c:pt idx="4">
                  <c:v>May
12</c:v>
                </c:pt>
                <c:pt idx="5">
                  <c:v>Jun
12</c:v>
                </c:pt>
                <c:pt idx="6">
                  <c:v>Jul
12</c:v>
                </c:pt>
                <c:pt idx="7">
                  <c:v>Aug
12</c:v>
                </c:pt>
                <c:pt idx="8">
                  <c:v>Sep
12</c:v>
                </c:pt>
                <c:pt idx="9">
                  <c:v>Oct
12</c:v>
                </c:pt>
                <c:pt idx="10">
                  <c:v>Nov
12</c:v>
                </c:pt>
                <c:pt idx="11">
                  <c:v>Dec
12</c:v>
                </c:pt>
                <c:pt idx="12">
                  <c:v>Jan
13</c:v>
                </c:pt>
                <c:pt idx="13">
                  <c:v>Feb
13</c:v>
                </c:pt>
                <c:pt idx="14">
                  <c:v>Mar
13</c:v>
                </c:pt>
                <c:pt idx="15">
                  <c:v>Apr
13</c:v>
                </c:pt>
                <c:pt idx="16">
                  <c:v>May
13</c:v>
                </c:pt>
                <c:pt idx="17">
                  <c:v>Jun
13</c:v>
                </c:pt>
                <c:pt idx="18">
                  <c:v>Jul
13</c:v>
                </c:pt>
                <c:pt idx="19">
                  <c:v>Aug
13</c:v>
                </c:pt>
                <c:pt idx="20">
                  <c:v>Sep
13</c:v>
                </c:pt>
                <c:pt idx="21">
                  <c:v>Oct
13</c:v>
                </c:pt>
                <c:pt idx="22">
                  <c:v>Nov
13</c:v>
                </c:pt>
                <c:pt idx="23">
                  <c:v>Dec
13</c:v>
                </c:pt>
                <c:pt idx="24">
                  <c:v>Jan
14</c:v>
                </c:pt>
                <c:pt idx="25">
                  <c:v>Feb
14</c:v>
                </c:pt>
                <c:pt idx="26">
                  <c:v>Mar
14</c:v>
                </c:pt>
                <c:pt idx="27">
                  <c:v>Apr
14</c:v>
                </c:pt>
                <c:pt idx="28">
                  <c:v>May
14</c:v>
                </c:pt>
                <c:pt idx="29">
                  <c:v>Jun
14</c:v>
                </c:pt>
                <c:pt idx="30">
                  <c:v>Jul
14</c:v>
                </c:pt>
                <c:pt idx="31">
                  <c:v>Aug
14</c:v>
                </c:pt>
                <c:pt idx="32">
                  <c:v>Sep
14</c:v>
                </c:pt>
                <c:pt idx="33">
                  <c:v>Oct
14</c:v>
                </c:pt>
                <c:pt idx="34">
                  <c:v>Nov
14</c:v>
                </c:pt>
                <c:pt idx="35">
                  <c:v>Dec
14</c:v>
                </c:pt>
                <c:pt idx="36">
                  <c:v>Jan
15</c:v>
                </c:pt>
                <c:pt idx="37">
                  <c:v>Feb
15</c:v>
                </c:pt>
                <c:pt idx="38">
                  <c:v>Mar
15</c:v>
                </c:pt>
                <c:pt idx="39">
                  <c:v>Apr
15</c:v>
                </c:pt>
                <c:pt idx="40">
                  <c:v>May
15</c:v>
                </c:pt>
                <c:pt idx="41">
                  <c:v>Jun
15</c:v>
                </c:pt>
                <c:pt idx="42">
                  <c:v>Jul
15</c:v>
                </c:pt>
                <c:pt idx="43">
                  <c:v>Aug
15</c:v>
                </c:pt>
                <c:pt idx="44">
                  <c:v>Sep
15</c:v>
                </c:pt>
                <c:pt idx="45">
                  <c:v>Oct
15</c:v>
                </c:pt>
                <c:pt idx="46">
                  <c:v>Nov
15</c:v>
                </c:pt>
                <c:pt idx="47">
                  <c:v>Dec
15</c:v>
                </c:pt>
              </c:strCache>
            </c:strRef>
          </c:cat>
          <c:val>
            <c:numRef>
              <c:f>'NWC  seasonality'!$C$30:$AX$30</c:f>
              <c:numCache>
                <c:formatCode>#,##0.0;\(#,##0.0\)</c:formatCode>
                <c:ptCount val="48"/>
                <c:pt idx="0">
                  <c:v>37</c:v>
                </c:pt>
                <c:pt idx="1">
                  <c:v>34.999999999999993</c:v>
                </c:pt>
                <c:pt idx="2">
                  <c:v>33</c:v>
                </c:pt>
                <c:pt idx="3">
                  <c:v>34</c:v>
                </c:pt>
                <c:pt idx="4">
                  <c:v>36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33</c:v>
                </c:pt>
                <c:pt idx="9">
                  <c:v>32.999999999999993</c:v>
                </c:pt>
                <c:pt idx="10">
                  <c:v>35</c:v>
                </c:pt>
                <c:pt idx="11">
                  <c:v>32</c:v>
                </c:pt>
                <c:pt idx="12">
                  <c:v>37.000000000000007</c:v>
                </c:pt>
                <c:pt idx="13">
                  <c:v>35</c:v>
                </c:pt>
                <c:pt idx="14">
                  <c:v>33</c:v>
                </c:pt>
                <c:pt idx="15">
                  <c:v>34</c:v>
                </c:pt>
                <c:pt idx="16">
                  <c:v>36</c:v>
                </c:pt>
                <c:pt idx="17">
                  <c:v>36</c:v>
                </c:pt>
                <c:pt idx="18">
                  <c:v>34</c:v>
                </c:pt>
                <c:pt idx="19">
                  <c:v>32</c:v>
                </c:pt>
                <c:pt idx="20">
                  <c:v>33</c:v>
                </c:pt>
                <c:pt idx="21">
                  <c:v>33.000000000000007</c:v>
                </c:pt>
                <c:pt idx="22">
                  <c:v>35</c:v>
                </c:pt>
                <c:pt idx="23">
                  <c:v>32</c:v>
                </c:pt>
                <c:pt idx="24">
                  <c:v>37</c:v>
                </c:pt>
                <c:pt idx="25">
                  <c:v>35.000000000000007</c:v>
                </c:pt>
                <c:pt idx="26">
                  <c:v>33</c:v>
                </c:pt>
                <c:pt idx="27">
                  <c:v>34</c:v>
                </c:pt>
                <c:pt idx="28">
                  <c:v>36.000000000000007</c:v>
                </c:pt>
                <c:pt idx="29">
                  <c:v>36</c:v>
                </c:pt>
                <c:pt idx="30">
                  <c:v>34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5">
                  <c:v>32</c:v>
                </c:pt>
                <c:pt idx="36">
                  <c:v>37.000000000000007</c:v>
                </c:pt>
                <c:pt idx="37">
                  <c:v>35</c:v>
                </c:pt>
                <c:pt idx="38">
                  <c:v>33</c:v>
                </c:pt>
                <c:pt idx="39">
                  <c:v>34</c:v>
                </c:pt>
                <c:pt idx="40">
                  <c:v>36</c:v>
                </c:pt>
                <c:pt idx="41">
                  <c:v>36</c:v>
                </c:pt>
                <c:pt idx="42">
                  <c:v>34</c:v>
                </c:pt>
                <c:pt idx="43">
                  <c:v>32</c:v>
                </c:pt>
                <c:pt idx="44">
                  <c:v>33.000000000000007</c:v>
                </c:pt>
                <c:pt idx="45">
                  <c:v>33</c:v>
                </c:pt>
                <c:pt idx="46">
                  <c:v>34.999999999999993</c:v>
                </c:pt>
                <c:pt idx="47">
                  <c:v>32</c:v>
                </c:pt>
              </c:numCache>
            </c:numRef>
          </c:val>
        </c:ser>
        <c:ser>
          <c:idx val="0"/>
          <c:order val="1"/>
          <c:tx>
            <c:strRef>
              <c:f>'NWC  seasonality'!$B$31</c:f>
              <c:strCache>
                <c:ptCount val="1"/>
                <c:pt idx="0">
                  <c:v>DIH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 seasonality'!$C$3:$AX$3</c:f>
              <c:strCache>
                <c:ptCount val="48"/>
                <c:pt idx="0">
                  <c:v>Jan 
12</c:v>
                </c:pt>
                <c:pt idx="1">
                  <c:v>Feb
12</c:v>
                </c:pt>
                <c:pt idx="2">
                  <c:v>Mar
12</c:v>
                </c:pt>
                <c:pt idx="3">
                  <c:v>Apr
12</c:v>
                </c:pt>
                <c:pt idx="4">
                  <c:v>May
12</c:v>
                </c:pt>
                <c:pt idx="5">
                  <c:v>Jun
12</c:v>
                </c:pt>
                <c:pt idx="6">
                  <c:v>Jul
12</c:v>
                </c:pt>
                <c:pt idx="7">
                  <c:v>Aug
12</c:v>
                </c:pt>
                <c:pt idx="8">
                  <c:v>Sep
12</c:v>
                </c:pt>
                <c:pt idx="9">
                  <c:v>Oct
12</c:v>
                </c:pt>
                <c:pt idx="10">
                  <c:v>Nov
12</c:v>
                </c:pt>
                <c:pt idx="11">
                  <c:v>Dec
12</c:v>
                </c:pt>
                <c:pt idx="12">
                  <c:v>Jan
13</c:v>
                </c:pt>
                <c:pt idx="13">
                  <c:v>Feb
13</c:v>
                </c:pt>
                <c:pt idx="14">
                  <c:v>Mar
13</c:v>
                </c:pt>
                <c:pt idx="15">
                  <c:v>Apr
13</c:v>
                </c:pt>
                <c:pt idx="16">
                  <c:v>May
13</c:v>
                </c:pt>
                <c:pt idx="17">
                  <c:v>Jun
13</c:v>
                </c:pt>
                <c:pt idx="18">
                  <c:v>Jul
13</c:v>
                </c:pt>
                <c:pt idx="19">
                  <c:v>Aug
13</c:v>
                </c:pt>
                <c:pt idx="20">
                  <c:v>Sep
13</c:v>
                </c:pt>
                <c:pt idx="21">
                  <c:v>Oct
13</c:v>
                </c:pt>
                <c:pt idx="22">
                  <c:v>Nov
13</c:v>
                </c:pt>
                <c:pt idx="23">
                  <c:v>Dec
13</c:v>
                </c:pt>
                <c:pt idx="24">
                  <c:v>Jan
14</c:v>
                </c:pt>
                <c:pt idx="25">
                  <c:v>Feb
14</c:v>
                </c:pt>
                <c:pt idx="26">
                  <c:v>Mar
14</c:v>
                </c:pt>
                <c:pt idx="27">
                  <c:v>Apr
14</c:v>
                </c:pt>
                <c:pt idx="28">
                  <c:v>May
14</c:v>
                </c:pt>
                <c:pt idx="29">
                  <c:v>Jun
14</c:v>
                </c:pt>
                <c:pt idx="30">
                  <c:v>Jul
14</c:v>
                </c:pt>
                <c:pt idx="31">
                  <c:v>Aug
14</c:v>
                </c:pt>
                <c:pt idx="32">
                  <c:v>Sep
14</c:v>
                </c:pt>
                <c:pt idx="33">
                  <c:v>Oct
14</c:v>
                </c:pt>
                <c:pt idx="34">
                  <c:v>Nov
14</c:v>
                </c:pt>
                <c:pt idx="35">
                  <c:v>Dec
14</c:v>
                </c:pt>
                <c:pt idx="36">
                  <c:v>Jan
15</c:v>
                </c:pt>
                <c:pt idx="37">
                  <c:v>Feb
15</c:v>
                </c:pt>
                <c:pt idx="38">
                  <c:v>Mar
15</c:v>
                </c:pt>
                <c:pt idx="39">
                  <c:v>Apr
15</c:v>
                </c:pt>
                <c:pt idx="40">
                  <c:v>May
15</c:v>
                </c:pt>
                <c:pt idx="41">
                  <c:v>Jun
15</c:v>
                </c:pt>
                <c:pt idx="42">
                  <c:v>Jul
15</c:v>
                </c:pt>
                <c:pt idx="43">
                  <c:v>Aug
15</c:v>
                </c:pt>
                <c:pt idx="44">
                  <c:v>Sep
15</c:v>
                </c:pt>
                <c:pt idx="45">
                  <c:v>Oct
15</c:v>
                </c:pt>
                <c:pt idx="46">
                  <c:v>Nov
15</c:v>
                </c:pt>
                <c:pt idx="47">
                  <c:v>Dec
15</c:v>
                </c:pt>
              </c:strCache>
            </c:strRef>
          </c:cat>
          <c:val>
            <c:numRef>
              <c:f>'NWC  seasonality'!$C$31:$AX$31</c:f>
              <c:numCache>
                <c:formatCode>#,##0.0;\(#,##0.0\)</c:formatCode>
                <c:ptCount val="48"/>
                <c:pt idx="0">
                  <c:v>46</c:v>
                </c:pt>
                <c:pt idx="1">
                  <c:v>44</c:v>
                </c:pt>
                <c:pt idx="2">
                  <c:v>43.000000000000007</c:v>
                </c:pt>
                <c:pt idx="3">
                  <c:v>39.000000000000007</c:v>
                </c:pt>
                <c:pt idx="4">
                  <c:v>31.999999999999993</c:v>
                </c:pt>
                <c:pt idx="5">
                  <c:v>41</c:v>
                </c:pt>
                <c:pt idx="6">
                  <c:v>38</c:v>
                </c:pt>
                <c:pt idx="7">
                  <c:v>35</c:v>
                </c:pt>
                <c:pt idx="8">
                  <c:v>41</c:v>
                </c:pt>
                <c:pt idx="9">
                  <c:v>43.000000000000007</c:v>
                </c:pt>
                <c:pt idx="10">
                  <c:v>41.000000000000007</c:v>
                </c:pt>
                <c:pt idx="11">
                  <c:v>30</c:v>
                </c:pt>
                <c:pt idx="12">
                  <c:v>45.54901960784315</c:v>
                </c:pt>
                <c:pt idx="13">
                  <c:v>43.568627450980394</c:v>
                </c:pt>
                <c:pt idx="14">
                  <c:v>42.578431372549019</c:v>
                </c:pt>
                <c:pt idx="15">
                  <c:v>38.617647058823529</c:v>
                </c:pt>
                <c:pt idx="16">
                  <c:v>31.686274509803916</c:v>
                </c:pt>
                <c:pt idx="17">
                  <c:v>40.598039215686285</c:v>
                </c:pt>
                <c:pt idx="18">
                  <c:v>37.627450980392155</c:v>
                </c:pt>
                <c:pt idx="19">
                  <c:v>34.656862745098046</c:v>
                </c:pt>
                <c:pt idx="20">
                  <c:v>40.598039215686271</c:v>
                </c:pt>
                <c:pt idx="21">
                  <c:v>42.578431372549034</c:v>
                </c:pt>
                <c:pt idx="22">
                  <c:v>40.598039215686242</c:v>
                </c:pt>
                <c:pt idx="23">
                  <c:v>29.705882352941178</c:v>
                </c:pt>
                <c:pt idx="24">
                  <c:v>46.850420168067245</c:v>
                </c:pt>
                <c:pt idx="25">
                  <c:v>44.813445378151272</c:v>
                </c:pt>
                <c:pt idx="26">
                  <c:v>43.794957983193278</c:v>
                </c:pt>
                <c:pt idx="27">
                  <c:v>39.721008403361346</c:v>
                </c:pt>
                <c:pt idx="28">
                  <c:v>32.591596638655467</c:v>
                </c:pt>
                <c:pt idx="29">
                  <c:v>41.757983193277319</c:v>
                </c:pt>
                <c:pt idx="30">
                  <c:v>38.702521008403359</c:v>
                </c:pt>
                <c:pt idx="31">
                  <c:v>35.647058823529413</c:v>
                </c:pt>
                <c:pt idx="32">
                  <c:v>41.757983193277319</c:v>
                </c:pt>
                <c:pt idx="33">
                  <c:v>43.794957983193292</c:v>
                </c:pt>
                <c:pt idx="34">
                  <c:v>41.757983193277305</c:v>
                </c:pt>
                <c:pt idx="35">
                  <c:v>30.554621848739501</c:v>
                </c:pt>
                <c:pt idx="36">
                  <c:v>50.795718708536072</c:v>
                </c:pt>
                <c:pt idx="37">
                  <c:v>48.587209199469278</c:v>
                </c:pt>
                <c:pt idx="38">
                  <c:v>47.482954444935885</c:v>
                </c:pt>
                <c:pt idx="39">
                  <c:v>43.065935426802319</c:v>
                </c:pt>
                <c:pt idx="40">
                  <c:v>35.336152145068553</c:v>
                </c:pt>
                <c:pt idx="41">
                  <c:v>45.274444935869091</c:v>
                </c:pt>
                <c:pt idx="42">
                  <c:v>41.961680672268905</c:v>
                </c:pt>
                <c:pt idx="43">
                  <c:v>38.648916408668732</c:v>
                </c:pt>
                <c:pt idx="44">
                  <c:v>45.274444935869106</c:v>
                </c:pt>
                <c:pt idx="45">
                  <c:v>47.482954444935885</c:v>
                </c:pt>
                <c:pt idx="46">
                  <c:v>45.27444493586907</c:v>
                </c:pt>
                <c:pt idx="47">
                  <c:v>33.127642636001781</c:v>
                </c:pt>
              </c:numCache>
            </c:numRef>
          </c:val>
        </c:ser>
        <c:ser>
          <c:idx val="2"/>
          <c:order val="2"/>
          <c:tx>
            <c:strRef>
              <c:f>'NWC  seasonality'!$B$32</c:f>
              <c:strCache>
                <c:ptCount val="1"/>
                <c:pt idx="0">
                  <c:v>DPO</c:v>
                </c:pt>
              </c:strCache>
            </c:strRef>
          </c:tx>
          <c:spPr>
            <a:solidFill>
              <a:srgbClr val="470A6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;\(#,##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 seasonality'!$C$29:$AX$29</c:f>
              <c:strCache>
                <c:ptCount val="48"/>
                <c:pt idx="0">
                  <c:v>Jan 
12</c:v>
                </c:pt>
                <c:pt idx="1">
                  <c:v>Feb
12</c:v>
                </c:pt>
                <c:pt idx="2">
                  <c:v>Mar
12</c:v>
                </c:pt>
                <c:pt idx="3">
                  <c:v>Apr
12</c:v>
                </c:pt>
                <c:pt idx="4">
                  <c:v>May
12</c:v>
                </c:pt>
                <c:pt idx="5">
                  <c:v>Jun
12</c:v>
                </c:pt>
                <c:pt idx="6">
                  <c:v>Jul
12</c:v>
                </c:pt>
                <c:pt idx="7">
                  <c:v>Aug
12</c:v>
                </c:pt>
                <c:pt idx="8">
                  <c:v>Sep
12</c:v>
                </c:pt>
                <c:pt idx="9">
                  <c:v>Oct
12</c:v>
                </c:pt>
                <c:pt idx="10">
                  <c:v>Nov
12</c:v>
                </c:pt>
                <c:pt idx="11">
                  <c:v>Dec
12</c:v>
                </c:pt>
                <c:pt idx="12">
                  <c:v>Jan
13</c:v>
                </c:pt>
                <c:pt idx="13">
                  <c:v>Feb
13</c:v>
                </c:pt>
                <c:pt idx="14">
                  <c:v>Mar
13</c:v>
                </c:pt>
                <c:pt idx="15">
                  <c:v>Apr
13</c:v>
                </c:pt>
                <c:pt idx="16">
                  <c:v>May
13</c:v>
                </c:pt>
                <c:pt idx="17">
                  <c:v>Jun
13</c:v>
                </c:pt>
                <c:pt idx="18">
                  <c:v>Jul
13</c:v>
                </c:pt>
                <c:pt idx="19">
                  <c:v>Aug
13</c:v>
                </c:pt>
                <c:pt idx="20">
                  <c:v>Sep
13</c:v>
                </c:pt>
                <c:pt idx="21">
                  <c:v>Oct
13</c:v>
                </c:pt>
                <c:pt idx="22">
                  <c:v>Nov
13</c:v>
                </c:pt>
                <c:pt idx="23">
                  <c:v>Dec
13</c:v>
                </c:pt>
                <c:pt idx="24">
                  <c:v>Jan
14</c:v>
                </c:pt>
                <c:pt idx="25">
                  <c:v>Feb
14</c:v>
                </c:pt>
                <c:pt idx="26">
                  <c:v>Mar
14</c:v>
                </c:pt>
                <c:pt idx="27">
                  <c:v>Apr
14</c:v>
                </c:pt>
                <c:pt idx="28">
                  <c:v>May
14</c:v>
                </c:pt>
                <c:pt idx="29">
                  <c:v>Jun
14</c:v>
                </c:pt>
                <c:pt idx="30">
                  <c:v>Jul
14</c:v>
                </c:pt>
                <c:pt idx="31">
                  <c:v>Aug
14</c:v>
                </c:pt>
                <c:pt idx="32">
                  <c:v>Sep
14</c:v>
                </c:pt>
                <c:pt idx="33">
                  <c:v>Oct
14</c:v>
                </c:pt>
                <c:pt idx="34">
                  <c:v>Nov
14</c:v>
                </c:pt>
                <c:pt idx="35">
                  <c:v>Dec
14</c:v>
                </c:pt>
                <c:pt idx="36">
                  <c:v>Jan
15</c:v>
                </c:pt>
                <c:pt idx="37">
                  <c:v>Feb
15</c:v>
                </c:pt>
                <c:pt idx="38">
                  <c:v>Mar
15</c:v>
                </c:pt>
                <c:pt idx="39">
                  <c:v>Apr
15</c:v>
                </c:pt>
                <c:pt idx="40">
                  <c:v>May
15</c:v>
                </c:pt>
                <c:pt idx="41">
                  <c:v>Jun
15</c:v>
                </c:pt>
                <c:pt idx="42">
                  <c:v>Jul
15</c:v>
                </c:pt>
                <c:pt idx="43">
                  <c:v>Aug
15</c:v>
                </c:pt>
                <c:pt idx="44">
                  <c:v>Sep
15</c:v>
                </c:pt>
                <c:pt idx="45">
                  <c:v>Oct
15</c:v>
                </c:pt>
                <c:pt idx="46">
                  <c:v>Nov
15</c:v>
                </c:pt>
                <c:pt idx="47">
                  <c:v>Dec
15</c:v>
                </c:pt>
              </c:strCache>
            </c:strRef>
          </c:cat>
          <c:val>
            <c:numRef>
              <c:f>'NWC  seasonality'!$C$32:$AX$32</c:f>
              <c:numCache>
                <c:formatCode>#,##0.0;\(#,##0.0\)</c:formatCode>
                <c:ptCount val="48"/>
                <c:pt idx="0">
                  <c:v>-26.979166666666661</c:v>
                </c:pt>
                <c:pt idx="1">
                  <c:v>-25.852272727272727</c:v>
                </c:pt>
                <c:pt idx="2">
                  <c:v>-26.8125</c:v>
                </c:pt>
                <c:pt idx="3">
                  <c:v>-24.519230769230766</c:v>
                </c:pt>
                <c:pt idx="4">
                  <c:v>-22.499999999999996</c:v>
                </c:pt>
                <c:pt idx="5">
                  <c:v>-20.892857142857142</c:v>
                </c:pt>
                <c:pt idx="6">
                  <c:v>-21.047619047619051</c:v>
                </c:pt>
                <c:pt idx="7">
                  <c:v>-22.857142857142858</c:v>
                </c:pt>
                <c:pt idx="8">
                  <c:v>-23.79807692307692</c:v>
                </c:pt>
                <c:pt idx="9">
                  <c:v>-30</c:v>
                </c:pt>
                <c:pt idx="10">
                  <c:v>-30.414438502673807</c:v>
                </c:pt>
                <c:pt idx="11">
                  <c:v>-30</c:v>
                </c:pt>
                <c:pt idx="12">
                  <c:v>-28.603962418300657</c:v>
                </c:pt>
                <c:pt idx="13">
                  <c:v>-25.852272727272727</c:v>
                </c:pt>
                <c:pt idx="14">
                  <c:v>-26.812500000000004</c:v>
                </c:pt>
                <c:pt idx="15">
                  <c:v>-24.519230769230766</c:v>
                </c:pt>
                <c:pt idx="16">
                  <c:v>-22.499999999999996</c:v>
                </c:pt>
                <c:pt idx="17">
                  <c:v>-20.892857142857146</c:v>
                </c:pt>
                <c:pt idx="18">
                  <c:v>-21.047619047619051</c:v>
                </c:pt>
                <c:pt idx="19">
                  <c:v>-22.857142857142865</c:v>
                </c:pt>
                <c:pt idx="20">
                  <c:v>-23.79807692307692</c:v>
                </c:pt>
                <c:pt idx="21">
                  <c:v>-30.000000000000007</c:v>
                </c:pt>
                <c:pt idx="22">
                  <c:v>-30.414438502673782</c:v>
                </c:pt>
                <c:pt idx="23">
                  <c:v>-30</c:v>
                </c:pt>
                <c:pt idx="24">
                  <c:v>-28.300595238095241</c:v>
                </c:pt>
                <c:pt idx="25">
                  <c:v>-26.098484848484851</c:v>
                </c:pt>
                <c:pt idx="26">
                  <c:v>-27.067857142857143</c:v>
                </c:pt>
                <c:pt idx="27">
                  <c:v>-24.752747252747255</c:v>
                </c:pt>
                <c:pt idx="28">
                  <c:v>-22.714285714285715</c:v>
                </c:pt>
                <c:pt idx="29">
                  <c:v>-21.091836734693882</c:v>
                </c:pt>
                <c:pt idx="30">
                  <c:v>-21.248072562358281</c:v>
                </c:pt>
                <c:pt idx="31">
                  <c:v>-23.074829931972793</c:v>
                </c:pt>
                <c:pt idx="32">
                  <c:v>-24.024725274725281</c:v>
                </c:pt>
                <c:pt idx="33">
                  <c:v>-30.285714285714288</c:v>
                </c:pt>
                <c:pt idx="34">
                  <c:v>-30.704099821746883</c:v>
                </c:pt>
                <c:pt idx="35">
                  <c:v>-30.285714285714295</c:v>
                </c:pt>
                <c:pt idx="36">
                  <c:v>-31.290810359231422</c:v>
                </c:pt>
                <c:pt idx="37">
                  <c:v>-28.570972886762366</c:v>
                </c:pt>
                <c:pt idx="38">
                  <c:v>-29.63218045112783</c:v>
                </c:pt>
                <c:pt idx="39">
                  <c:v>-27.097744360902261</c:v>
                </c:pt>
                <c:pt idx="40">
                  <c:v>-24.866165413533835</c:v>
                </c:pt>
                <c:pt idx="41">
                  <c:v>-23.09001074113856</c:v>
                </c:pt>
                <c:pt idx="42">
                  <c:v>-23.261047857739591</c:v>
                </c:pt>
                <c:pt idx="43">
                  <c:v>-25.260866451843903</c:v>
                </c:pt>
                <c:pt idx="44">
                  <c:v>-26.300751879699252</c:v>
                </c:pt>
                <c:pt idx="45">
                  <c:v>-33.154887218045118</c:v>
                </c:pt>
                <c:pt idx="46">
                  <c:v>-33.61290927854396</c:v>
                </c:pt>
                <c:pt idx="47">
                  <c:v>-33.154887218045126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13201976"/>
        <c:axId val="413204328"/>
      </c:barChart>
      <c:lineChart>
        <c:grouping val="standard"/>
        <c:varyColors val="0"/>
        <c:ser>
          <c:idx val="3"/>
          <c:order val="3"/>
          <c:tx>
            <c:strRef>
              <c:f>'NWC  seasonality'!$B$33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00A3A1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A3A1"/>
              </a:solidFill>
              <a:ln>
                <a:solidFill>
                  <a:srgbClr val="00A3A1"/>
                </a:solidFill>
              </a:ln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5999117079830306E-2"/>
                  <c:y val="-3.16606578193977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3.7502211738695869E-2"/>
                  <c:y val="-3.16606578193977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-3.5999117079830306E-2"/>
                  <c:y val="-3.16606578193977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-3.5999117079830417E-2"/>
                  <c:y val="-3.16606578193977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 seasonality'!$C$29:$AX$29</c:f>
              <c:strCache>
                <c:ptCount val="48"/>
                <c:pt idx="0">
                  <c:v>Jan 
12</c:v>
                </c:pt>
                <c:pt idx="1">
                  <c:v>Feb
12</c:v>
                </c:pt>
                <c:pt idx="2">
                  <c:v>Mar
12</c:v>
                </c:pt>
                <c:pt idx="3">
                  <c:v>Apr
12</c:v>
                </c:pt>
                <c:pt idx="4">
                  <c:v>May
12</c:v>
                </c:pt>
                <c:pt idx="5">
                  <c:v>Jun
12</c:v>
                </c:pt>
                <c:pt idx="6">
                  <c:v>Jul
12</c:v>
                </c:pt>
                <c:pt idx="7">
                  <c:v>Aug
12</c:v>
                </c:pt>
                <c:pt idx="8">
                  <c:v>Sep
12</c:v>
                </c:pt>
                <c:pt idx="9">
                  <c:v>Oct
12</c:v>
                </c:pt>
                <c:pt idx="10">
                  <c:v>Nov
12</c:v>
                </c:pt>
                <c:pt idx="11">
                  <c:v>Dec
12</c:v>
                </c:pt>
                <c:pt idx="12">
                  <c:v>Jan
13</c:v>
                </c:pt>
                <c:pt idx="13">
                  <c:v>Feb
13</c:v>
                </c:pt>
                <c:pt idx="14">
                  <c:v>Mar
13</c:v>
                </c:pt>
                <c:pt idx="15">
                  <c:v>Apr
13</c:v>
                </c:pt>
                <c:pt idx="16">
                  <c:v>May
13</c:v>
                </c:pt>
                <c:pt idx="17">
                  <c:v>Jun
13</c:v>
                </c:pt>
                <c:pt idx="18">
                  <c:v>Jul
13</c:v>
                </c:pt>
                <c:pt idx="19">
                  <c:v>Aug
13</c:v>
                </c:pt>
                <c:pt idx="20">
                  <c:v>Sep
13</c:v>
                </c:pt>
                <c:pt idx="21">
                  <c:v>Oct
13</c:v>
                </c:pt>
                <c:pt idx="22">
                  <c:v>Nov
13</c:v>
                </c:pt>
                <c:pt idx="23">
                  <c:v>Dec
13</c:v>
                </c:pt>
                <c:pt idx="24">
                  <c:v>Jan
14</c:v>
                </c:pt>
                <c:pt idx="25">
                  <c:v>Feb
14</c:v>
                </c:pt>
                <c:pt idx="26">
                  <c:v>Mar
14</c:v>
                </c:pt>
                <c:pt idx="27">
                  <c:v>Apr
14</c:v>
                </c:pt>
                <c:pt idx="28">
                  <c:v>May
14</c:v>
                </c:pt>
                <c:pt idx="29">
                  <c:v>Jun
14</c:v>
                </c:pt>
                <c:pt idx="30">
                  <c:v>Jul
14</c:v>
                </c:pt>
                <c:pt idx="31">
                  <c:v>Aug
14</c:v>
                </c:pt>
                <c:pt idx="32">
                  <c:v>Sep
14</c:v>
                </c:pt>
                <c:pt idx="33">
                  <c:v>Oct
14</c:v>
                </c:pt>
                <c:pt idx="34">
                  <c:v>Nov
14</c:v>
                </c:pt>
                <c:pt idx="35">
                  <c:v>Dec
14</c:v>
                </c:pt>
                <c:pt idx="36">
                  <c:v>Jan
15</c:v>
                </c:pt>
                <c:pt idx="37">
                  <c:v>Feb
15</c:v>
                </c:pt>
                <c:pt idx="38">
                  <c:v>Mar
15</c:v>
                </c:pt>
                <c:pt idx="39">
                  <c:v>Apr
15</c:v>
                </c:pt>
                <c:pt idx="40">
                  <c:v>May
15</c:v>
                </c:pt>
                <c:pt idx="41">
                  <c:v>Jun
15</c:v>
                </c:pt>
                <c:pt idx="42">
                  <c:v>Jul
15</c:v>
                </c:pt>
                <c:pt idx="43">
                  <c:v>Aug
15</c:v>
                </c:pt>
                <c:pt idx="44">
                  <c:v>Sep
15</c:v>
                </c:pt>
                <c:pt idx="45">
                  <c:v>Oct
15</c:v>
                </c:pt>
                <c:pt idx="46">
                  <c:v>Nov
15</c:v>
                </c:pt>
                <c:pt idx="47">
                  <c:v>Dec
15</c:v>
                </c:pt>
              </c:strCache>
            </c:strRef>
          </c:cat>
          <c:val>
            <c:numRef>
              <c:f>'NWC  seasonality'!$C$33:$AX$33</c:f>
              <c:numCache>
                <c:formatCode>#,##0.0;\(#,##0.0\)</c:formatCode>
                <c:ptCount val="48"/>
                <c:pt idx="0">
                  <c:v>56.020833333333343</c:v>
                </c:pt>
                <c:pt idx="1">
                  <c:v>53.147727272727273</c:v>
                </c:pt>
                <c:pt idx="2">
                  <c:v>49.1875</c:v>
                </c:pt>
                <c:pt idx="3">
                  <c:v>48.480769230769234</c:v>
                </c:pt>
                <c:pt idx="4">
                  <c:v>45.5</c:v>
                </c:pt>
                <c:pt idx="5">
                  <c:v>56.107142857142861</c:v>
                </c:pt>
                <c:pt idx="6">
                  <c:v>50.952380952380949</c:v>
                </c:pt>
                <c:pt idx="7">
                  <c:v>44.142857142857139</c:v>
                </c:pt>
                <c:pt idx="8">
                  <c:v>50.20192307692308</c:v>
                </c:pt>
                <c:pt idx="9">
                  <c:v>46</c:v>
                </c:pt>
                <c:pt idx="10">
                  <c:v>45.585561497326196</c:v>
                </c:pt>
                <c:pt idx="11">
                  <c:v>32</c:v>
                </c:pt>
                <c:pt idx="12">
                  <c:v>53.945057189542496</c:v>
                </c:pt>
                <c:pt idx="13">
                  <c:v>52.71635472370766</c:v>
                </c:pt>
                <c:pt idx="14">
                  <c:v>48.765931372549019</c:v>
                </c:pt>
                <c:pt idx="15">
                  <c:v>48.09841628959277</c:v>
                </c:pt>
                <c:pt idx="16">
                  <c:v>45.186274509803923</c:v>
                </c:pt>
                <c:pt idx="17">
                  <c:v>55.705182072829139</c:v>
                </c:pt>
                <c:pt idx="18">
                  <c:v>50.579831932773104</c:v>
                </c:pt>
                <c:pt idx="19">
                  <c:v>43.799719887955177</c:v>
                </c:pt>
                <c:pt idx="20">
                  <c:v>49.799962292609351</c:v>
                </c:pt>
                <c:pt idx="21">
                  <c:v>45.578431372549026</c:v>
                </c:pt>
                <c:pt idx="22">
                  <c:v>45.18360071301246</c:v>
                </c:pt>
                <c:pt idx="23">
                  <c:v>31.705882352941174</c:v>
                </c:pt>
                <c:pt idx="24">
                  <c:v>55.549824929972004</c:v>
                </c:pt>
                <c:pt idx="25">
                  <c:v>53.714960529666421</c:v>
                </c:pt>
                <c:pt idx="26">
                  <c:v>49.727100840336142</c:v>
                </c:pt>
                <c:pt idx="27">
                  <c:v>48.968261150614083</c:v>
                </c:pt>
                <c:pt idx="28">
                  <c:v>45.877310924369759</c:v>
                </c:pt>
                <c:pt idx="29">
                  <c:v>56.666146458583427</c:v>
                </c:pt>
                <c:pt idx="30">
                  <c:v>51.45444844604507</c:v>
                </c:pt>
                <c:pt idx="31">
                  <c:v>44.572228891556627</c:v>
                </c:pt>
                <c:pt idx="32">
                  <c:v>50.733257918552027</c:v>
                </c:pt>
                <c:pt idx="33">
                  <c:v>46.509243697478993</c:v>
                </c:pt>
                <c:pt idx="34">
                  <c:v>46.053883371530432</c:v>
                </c:pt>
                <c:pt idx="35">
                  <c:v>32.268907563025209</c:v>
                </c:pt>
                <c:pt idx="36">
                  <c:v>56.50490834930465</c:v>
                </c:pt>
                <c:pt idx="37">
                  <c:v>55.016236312706909</c:v>
                </c:pt>
                <c:pt idx="38">
                  <c:v>50.850773993808055</c:v>
                </c:pt>
                <c:pt idx="39">
                  <c:v>49.968191065900065</c:v>
                </c:pt>
                <c:pt idx="40">
                  <c:v>46.469986731534718</c:v>
                </c:pt>
                <c:pt idx="41">
                  <c:v>58.184434194730542</c:v>
                </c:pt>
                <c:pt idx="42">
                  <c:v>52.700632814529307</c:v>
                </c:pt>
                <c:pt idx="43">
                  <c:v>45.388049956824823</c:v>
                </c:pt>
                <c:pt idx="44">
                  <c:v>51.973693056169864</c:v>
                </c:pt>
                <c:pt idx="45">
                  <c:v>47.328067226890767</c:v>
                </c:pt>
                <c:pt idx="46">
                  <c:v>46.661535657325111</c:v>
                </c:pt>
                <c:pt idx="47">
                  <c:v>31.972755417956655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26976"/>
        <c:axId val="413206288"/>
      </c:lineChart>
      <c:catAx>
        <c:axId val="41320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3204328"/>
        <c:crosses val="autoZero"/>
        <c:auto val="1"/>
        <c:lblAlgn val="ctr"/>
        <c:lblOffset val="1000"/>
        <c:noMultiLvlLbl val="0"/>
      </c:catAx>
      <c:valAx>
        <c:axId val="413204328"/>
        <c:scaling>
          <c:orientation val="minMax"/>
          <c:min val="-35"/>
        </c:scaling>
        <c:delete val="0"/>
        <c:axPos val="l"/>
        <c:numFmt formatCode="#,##0_);\(#,##0\)" sourceLinked="0"/>
        <c:majorTickMark val="none"/>
        <c:minorTickMark val="none"/>
        <c:tickLblPos val="none"/>
        <c:spPr>
          <a:ln w="3175">
            <a:noFill/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3201976"/>
        <c:crosses val="autoZero"/>
        <c:crossBetween val="between"/>
      </c:valAx>
      <c:valAx>
        <c:axId val="413206288"/>
        <c:scaling>
          <c:orientation val="minMax"/>
          <c:max val="60"/>
          <c:min val="-810"/>
        </c:scaling>
        <c:delete val="0"/>
        <c:axPos val="r"/>
        <c:numFmt formatCode="#,##0.0;\(#,##0.0\)" sourceLinked="1"/>
        <c:majorTickMark val="none"/>
        <c:minorTickMark val="none"/>
        <c:tickLblPos val="none"/>
        <c:spPr>
          <a:ln>
            <a:noFill/>
          </a:ln>
        </c:spPr>
        <c:crossAx val="413826976"/>
        <c:crosses val="max"/>
        <c:crossBetween val="between"/>
      </c:valAx>
      <c:catAx>
        <c:axId val="41382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32062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933865257506333E-2"/>
          <c:y val="0.52716679490244367"/>
          <c:w val="0.30366851478684914"/>
          <c:h val="6.74799570508232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42067546900202E-2"/>
          <c:y val="7.5443092340730183E-2"/>
          <c:w val="0.90904708097928433"/>
          <c:h val="0.28303820801025831"/>
        </c:manualLayout>
      </c:layout>
      <c:lineChart>
        <c:grouping val="standard"/>
        <c:varyColors val="0"/>
        <c:ser>
          <c:idx val="3"/>
          <c:order val="0"/>
          <c:tx>
            <c:strRef>
              <c:f>'NWC  seasonality'!$B$34</c:f>
              <c:strCache>
                <c:ptCount val="1"/>
                <c:pt idx="0">
                  <c:v>Sales</c:v>
                </c:pt>
              </c:strCache>
            </c:strRef>
          </c:tx>
          <c:spPr>
            <a:ln w="12700">
              <a:solidFill>
                <a:srgbClr val="00338D"/>
              </a:solidFill>
              <a:prstDash val="solid"/>
            </a:ln>
          </c:spPr>
          <c:marker>
            <c:symbol val="circle"/>
            <c:size val="3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4"/>
              <c:layout>
                <c:manualLayout>
                  <c:x val="-2.233797711148849E-2"/>
                  <c:y val="0.111959287531806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338D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'NWC  seasonality'!$C$29:$AX$29</c:f>
              <c:strCache>
                <c:ptCount val="48"/>
                <c:pt idx="0">
                  <c:v>Jan 
12</c:v>
                </c:pt>
                <c:pt idx="1">
                  <c:v>Feb
12</c:v>
                </c:pt>
                <c:pt idx="2">
                  <c:v>Mar
12</c:v>
                </c:pt>
                <c:pt idx="3">
                  <c:v>Apr
12</c:v>
                </c:pt>
                <c:pt idx="4">
                  <c:v>May
12</c:v>
                </c:pt>
                <c:pt idx="5">
                  <c:v>Jun
12</c:v>
                </c:pt>
                <c:pt idx="6">
                  <c:v>Jul
12</c:v>
                </c:pt>
                <c:pt idx="7">
                  <c:v>Aug
12</c:v>
                </c:pt>
                <c:pt idx="8">
                  <c:v>Sep
12</c:v>
                </c:pt>
                <c:pt idx="9">
                  <c:v>Oct
12</c:v>
                </c:pt>
                <c:pt idx="10">
                  <c:v>Nov
12</c:v>
                </c:pt>
                <c:pt idx="11">
                  <c:v>Dec
12</c:v>
                </c:pt>
                <c:pt idx="12">
                  <c:v>Jan
13</c:v>
                </c:pt>
                <c:pt idx="13">
                  <c:v>Feb
13</c:v>
                </c:pt>
                <c:pt idx="14">
                  <c:v>Mar
13</c:v>
                </c:pt>
                <c:pt idx="15">
                  <c:v>Apr
13</c:v>
                </c:pt>
                <c:pt idx="16">
                  <c:v>May
13</c:v>
                </c:pt>
                <c:pt idx="17">
                  <c:v>Jun
13</c:v>
                </c:pt>
                <c:pt idx="18">
                  <c:v>Jul
13</c:v>
                </c:pt>
                <c:pt idx="19">
                  <c:v>Aug
13</c:v>
                </c:pt>
                <c:pt idx="20">
                  <c:v>Sep
13</c:v>
                </c:pt>
                <c:pt idx="21">
                  <c:v>Oct
13</c:v>
                </c:pt>
                <c:pt idx="22">
                  <c:v>Nov
13</c:v>
                </c:pt>
                <c:pt idx="23">
                  <c:v>Dec
13</c:v>
                </c:pt>
                <c:pt idx="24">
                  <c:v>Jan
14</c:v>
                </c:pt>
                <c:pt idx="25">
                  <c:v>Feb
14</c:v>
                </c:pt>
                <c:pt idx="26">
                  <c:v>Mar
14</c:v>
                </c:pt>
                <c:pt idx="27">
                  <c:v>Apr
14</c:v>
                </c:pt>
                <c:pt idx="28">
                  <c:v>May
14</c:v>
                </c:pt>
                <c:pt idx="29">
                  <c:v>Jun
14</c:v>
                </c:pt>
                <c:pt idx="30">
                  <c:v>Jul
14</c:v>
                </c:pt>
                <c:pt idx="31">
                  <c:v>Aug
14</c:v>
                </c:pt>
                <c:pt idx="32">
                  <c:v>Sep
14</c:v>
                </c:pt>
                <c:pt idx="33">
                  <c:v>Oct
14</c:v>
                </c:pt>
                <c:pt idx="34">
                  <c:v>Nov
14</c:v>
                </c:pt>
                <c:pt idx="35">
                  <c:v>Dec
14</c:v>
                </c:pt>
                <c:pt idx="36">
                  <c:v>Jan
15</c:v>
                </c:pt>
                <c:pt idx="37">
                  <c:v>Feb
15</c:v>
                </c:pt>
                <c:pt idx="38">
                  <c:v>Mar
15</c:v>
                </c:pt>
                <c:pt idx="39">
                  <c:v>Apr
15</c:v>
                </c:pt>
                <c:pt idx="40">
                  <c:v>May
15</c:v>
                </c:pt>
                <c:pt idx="41">
                  <c:v>Jun
15</c:v>
                </c:pt>
                <c:pt idx="42">
                  <c:v>Jul
15</c:v>
                </c:pt>
                <c:pt idx="43">
                  <c:v>Aug
15</c:v>
                </c:pt>
                <c:pt idx="44">
                  <c:v>Sep
15</c:v>
                </c:pt>
                <c:pt idx="45">
                  <c:v>Oct
15</c:v>
                </c:pt>
                <c:pt idx="46">
                  <c:v>Nov
15</c:v>
                </c:pt>
                <c:pt idx="47">
                  <c:v>Dec
15</c:v>
                </c:pt>
              </c:strCache>
            </c:strRef>
          </c:cat>
          <c:val>
            <c:numRef>
              <c:f>'NWC  seasonality'!$C$34:$AX$34</c:f>
              <c:numCache>
                <c:formatCode>#,##0.0;\(#,##0.0\)</c:formatCode>
                <c:ptCount val="48"/>
                <c:pt idx="0">
                  <c:v>10.054054054054054</c:v>
                </c:pt>
                <c:pt idx="1">
                  <c:v>8.8000000000000007</c:v>
                </c:pt>
                <c:pt idx="2">
                  <c:v>9.3939393939393945</c:v>
                </c:pt>
                <c:pt idx="3">
                  <c:v>11.470588235294118</c:v>
                </c:pt>
                <c:pt idx="4">
                  <c:v>12.055555555555555</c:v>
                </c:pt>
                <c:pt idx="5">
                  <c:v>13.333333333333334</c:v>
                </c:pt>
                <c:pt idx="6">
                  <c:v>13.676470588235293</c:v>
                </c:pt>
                <c:pt idx="7">
                  <c:v>12.59375</c:v>
                </c:pt>
                <c:pt idx="8">
                  <c:v>11.818181818181818</c:v>
                </c:pt>
                <c:pt idx="9">
                  <c:v>10.333333333333334</c:v>
                </c:pt>
                <c:pt idx="10">
                  <c:v>9.4285714285714288</c:v>
                </c:pt>
                <c:pt idx="11">
                  <c:v>9.6875</c:v>
                </c:pt>
                <c:pt idx="12">
                  <c:v>10.255135135135134</c:v>
                </c:pt>
                <c:pt idx="13">
                  <c:v>8.9760000000000009</c:v>
                </c:pt>
                <c:pt idx="14">
                  <c:v>9.581818181818182</c:v>
                </c:pt>
                <c:pt idx="15">
                  <c:v>11.700000000000001</c:v>
                </c:pt>
                <c:pt idx="16">
                  <c:v>12.296666666666669</c:v>
                </c:pt>
                <c:pt idx="17">
                  <c:v>13.600000000000001</c:v>
                </c:pt>
                <c:pt idx="18">
                  <c:v>13.950000000000001</c:v>
                </c:pt>
                <c:pt idx="19">
                  <c:v>12.845625</c:v>
                </c:pt>
                <c:pt idx="20">
                  <c:v>12.054545454545455</c:v>
                </c:pt>
                <c:pt idx="21">
                  <c:v>10.54</c:v>
                </c:pt>
                <c:pt idx="22">
                  <c:v>9.6171428571428574</c:v>
                </c:pt>
                <c:pt idx="23">
                  <c:v>9.8812499999999996</c:v>
                </c:pt>
                <c:pt idx="24">
                  <c:v>10.767891891891892</c:v>
                </c:pt>
                <c:pt idx="25">
                  <c:v>9.4247999999999994</c:v>
                </c:pt>
                <c:pt idx="26">
                  <c:v>10.060909090909091</c:v>
                </c:pt>
                <c:pt idx="27">
                  <c:v>12.285</c:v>
                </c:pt>
                <c:pt idx="28">
                  <c:v>12.9115</c:v>
                </c:pt>
                <c:pt idx="29">
                  <c:v>14.280000000000001</c:v>
                </c:pt>
                <c:pt idx="30">
                  <c:v>14.647500000000001</c:v>
                </c:pt>
                <c:pt idx="31">
                  <c:v>13.48790625</c:v>
                </c:pt>
                <c:pt idx="32">
                  <c:v>12.657272727272726</c:v>
                </c:pt>
                <c:pt idx="33">
                  <c:v>11.067</c:v>
                </c:pt>
                <c:pt idx="34">
                  <c:v>10.098000000000001</c:v>
                </c:pt>
                <c:pt idx="35">
                  <c:v>10.3753125</c:v>
                </c:pt>
                <c:pt idx="36">
                  <c:v>10.229497297297296</c:v>
                </c:pt>
                <c:pt idx="37">
                  <c:v>8.9535599999999995</c:v>
                </c:pt>
                <c:pt idx="38">
                  <c:v>9.5578636363636349</c:v>
                </c:pt>
                <c:pt idx="39">
                  <c:v>11.670749999999998</c:v>
                </c:pt>
                <c:pt idx="40">
                  <c:v>12.265925000000001</c:v>
                </c:pt>
                <c:pt idx="41">
                  <c:v>13.566000000000003</c:v>
                </c:pt>
                <c:pt idx="42">
                  <c:v>13.915125000000002</c:v>
                </c:pt>
                <c:pt idx="43">
                  <c:v>12.813510937499998</c:v>
                </c:pt>
                <c:pt idx="44">
                  <c:v>12.024409090909089</c:v>
                </c:pt>
                <c:pt idx="45">
                  <c:v>10.51365</c:v>
                </c:pt>
                <c:pt idx="46">
                  <c:v>9.5931000000000015</c:v>
                </c:pt>
                <c:pt idx="47">
                  <c:v>9.8565468749999976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23056"/>
        <c:axId val="413828152"/>
      </c:lineChart>
      <c:catAx>
        <c:axId val="41382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3828152"/>
        <c:crosses val="autoZero"/>
        <c:auto val="1"/>
        <c:lblAlgn val="ctr"/>
        <c:lblOffset val="1000"/>
        <c:noMultiLvlLbl val="0"/>
      </c:catAx>
      <c:valAx>
        <c:axId val="413828152"/>
        <c:scaling>
          <c:orientation val="minMax"/>
        </c:scaling>
        <c:delete val="1"/>
        <c:axPos val="l"/>
        <c:numFmt formatCode="#,##0_);\(#,##0\)" sourceLinked="0"/>
        <c:majorTickMark val="none"/>
        <c:minorTickMark val="none"/>
        <c:tickLblPos val="none"/>
        <c:crossAx val="413823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0.13181818181818195"/>
          <c:w val="0.88"/>
          <c:h val="0.739746322407374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0"/>
                  <c:y val="0.100798632729048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00798632729048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9.4598547274613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323671497585959E-3"/>
                  <c:y val="0.100800097662210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"/>
                  <c:y val="9.4598547274613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.100798632729048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"/>
                  <c:y val="0.131442592931697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'Group seasonality'!$D$4:$O$4</c:f>
              <c:numCache>
                <c:formatCode>#,##0.0;\(#,##0.0\)</c:formatCode>
                <c:ptCount val="12"/>
                <c:pt idx="0">
                  <c:v>0.19999999999999973</c:v>
                </c:pt>
                <c:pt idx="1">
                  <c:v>0.10000000000000009</c:v>
                </c:pt>
                <c:pt idx="2">
                  <c:v>0.10000000000000009</c:v>
                </c:pt>
                <c:pt idx="3">
                  <c:v>-0.10000000000000009</c:v>
                </c:pt>
                <c:pt idx="4">
                  <c:v>0</c:v>
                </c:pt>
                <c:pt idx="5">
                  <c:v>-0.20000000000000018</c:v>
                </c:pt>
                <c:pt idx="6">
                  <c:v>0</c:v>
                </c:pt>
                <c:pt idx="7">
                  <c:v>0.30000000000000027</c:v>
                </c:pt>
                <c:pt idx="8">
                  <c:v>-0.10000000000000009</c:v>
                </c:pt>
                <c:pt idx="9">
                  <c:v>-0.10000000000000009</c:v>
                </c:pt>
                <c:pt idx="10">
                  <c:v>0.10000000000000009</c:v>
                </c:pt>
                <c:pt idx="11">
                  <c:v>-0.39999999999999991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3825800"/>
        <c:axId val="413825408"/>
      </c:barChart>
      <c:catAx>
        <c:axId val="41382580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13825408"/>
        <c:crosses val="autoZero"/>
        <c:auto val="1"/>
        <c:lblAlgn val="ctr"/>
        <c:lblOffset val="100"/>
        <c:noMultiLvlLbl val="0"/>
      </c:catAx>
      <c:valAx>
        <c:axId val="413825408"/>
        <c:scaling>
          <c:orientation val="minMax"/>
        </c:scaling>
        <c:delete val="1"/>
        <c:axPos val="l"/>
        <c:numFmt formatCode="#,##0.0;\(#,##0.0\)" sourceLinked="1"/>
        <c:majorTickMark val="out"/>
        <c:minorTickMark val="none"/>
        <c:tickLblPos val="none"/>
        <c:crossAx val="413825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7</xdr:row>
      <xdr:rowOff>28575</xdr:rowOff>
    </xdr:from>
    <xdr:to>
      <xdr:col>5</xdr:col>
      <xdr:colOff>581025</xdr:colOff>
      <xdr:row>22</xdr:row>
      <xdr:rowOff>107950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152400</xdr:colOff>
      <xdr:row>7</xdr:row>
      <xdr:rowOff>47625</xdr:rowOff>
    </xdr:from>
    <xdr:to>
      <xdr:col>11</xdr:col>
      <xdr:colOff>457200</xdr:colOff>
      <xdr:row>22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1304924</xdr:colOff>
      <xdr:row>4</xdr:row>
      <xdr:rowOff>161925</xdr:rowOff>
    </xdr:from>
    <xdr:to>
      <xdr:col>6</xdr:col>
      <xdr:colOff>244928</xdr:colOff>
      <xdr:row>20</xdr:row>
      <xdr:rowOff>60325</xdr:rowOff>
    </xdr:to>
    <xdr:graphicFrame macro="">
      <xdr:nvGraphicFramePr>
        <xdr:cNvPr id="74" name="Diagramm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95250</xdr:colOff>
      <xdr:row>27</xdr:row>
      <xdr:rowOff>66675</xdr:rowOff>
    </xdr:from>
    <xdr:to>
      <xdr:col>5</xdr:col>
      <xdr:colOff>813288</xdr:colOff>
      <xdr:row>42</xdr:row>
      <xdr:rowOff>146050</xdr:rowOff>
    </xdr:to>
    <xdr:graphicFrame macro="">
      <xdr:nvGraphicFramePr>
        <xdr:cNvPr id="101" name="Diagramm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0</xdr:rowOff>
    </xdr:from>
    <xdr:to>
      <xdr:col>7</xdr:col>
      <xdr:colOff>209550</xdr:colOff>
      <xdr:row>21</xdr:row>
      <xdr:rowOff>79375</xdr:rowOff>
    </xdr:to>
    <xdr:graphicFrame macro="">
      <xdr:nvGraphicFramePr>
        <xdr:cNvPr id="51" name="Diagram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342900</xdr:colOff>
      <xdr:row>28</xdr:row>
      <xdr:rowOff>23812</xdr:rowOff>
    </xdr:from>
    <xdr:to>
      <xdr:col>11</xdr:col>
      <xdr:colOff>44450</xdr:colOff>
      <xdr:row>43</xdr:row>
      <xdr:rowOff>103187</xdr:rowOff>
    </xdr:to>
    <xdr:graphicFrame macro="">
      <xdr:nvGraphicFramePr>
        <xdr:cNvPr id="3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5</xdr:row>
      <xdr:rowOff>142875</xdr:rowOff>
    </xdr:from>
    <xdr:to>
      <xdr:col>3</xdr:col>
      <xdr:colOff>248210</xdr:colOff>
      <xdr:row>21</xdr:row>
      <xdr:rowOff>128308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312644</xdr:colOff>
      <xdr:row>2</xdr:row>
      <xdr:rowOff>6164</xdr:rowOff>
    </xdr:from>
    <xdr:to>
      <xdr:col>12</xdr:col>
      <xdr:colOff>816348</xdr:colOff>
      <xdr:row>31</xdr:row>
      <xdr:rowOff>46506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151280</xdr:colOff>
      <xdr:row>4</xdr:row>
      <xdr:rowOff>121664</xdr:rowOff>
    </xdr:from>
    <xdr:to>
      <xdr:col>13</xdr:col>
      <xdr:colOff>140804</xdr:colOff>
      <xdr:row>11</xdr:row>
      <xdr:rowOff>97944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28</xdr:row>
      <xdr:rowOff>149915</xdr:rowOff>
    </xdr:from>
    <xdr:to>
      <xdr:col>20</xdr:col>
      <xdr:colOff>231500</xdr:colOff>
      <xdr:row>44</xdr:row>
      <xdr:rowOff>16841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0</xdr:rowOff>
    </xdr:from>
    <xdr:to>
      <xdr:col>11</xdr:col>
      <xdr:colOff>523875</xdr:colOff>
      <xdr:row>16</xdr:row>
      <xdr:rowOff>79375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466724</xdr:colOff>
      <xdr:row>7</xdr:row>
      <xdr:rowOff>76200</xdr:rowOff>
    </xdr:from>
    <xdr:to>
      <xdr:col>10</xdr:col>
      <xdr:colOff>695325</xdr:colOff>
      <xdr:row>22</xdr:row>
      <xdr:rowOff>155575</xdr:rowOff>
    </xdr:to>
    <xdr:graphicFrame macro="">
      <xdr:nvGraphicFramePr>
        <xdr:cNvPr id="103" name="Diagramm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595522</xdr:colOff>
      <xdr:row>35</xdr:row>
      <xdr:rowOff>33958</xdr:rowOff>
    </xdr:from>
    <xdr:to>
      <xdr:col>9</xdr:col>
      <xdr:colOff>234812</xdr:colOff>
      <xdr:row>46</xdr:row>
      <xdr:rowOff>51955</xdr:rowOff>
    </xdr:to>
    <xdr:graphicFrame macro="">
      <xdr:nvGraphicFramePr>
        <xdr:cNvPr id="182" name="Diagramm 1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10</xdr:row>
      <xdr:rowOff>76200</xdr:rowOff>
    </xdr:from>
    <xdr:to>
      <xdr:col>19</xdr:col>
      <xdr:colOff>132522</xdr:colOff>
      <xdr:row>26</xdr:row>
      <xdr:rowOff>1494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161924</xdr:colOff>
      <xdr:row>40</xdr:row>
      <xdr:rowOff>79129</xdr:rowOff>
    </xdr:from>
    <xdr:to>
      <xdr:col>21</xdr:col>
      <xdr:colOff>33131</xdr:colOff>
      <xdr:row>63</xdr:row>
      <xdr:rowOff>167658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401171</xdr:colOff>
      <xdr:row>64</xdr:row>
      <xdr:rowOff>16809</xdr:rowOff>
    </xdr:from>
    <xdr:to>
      <xdr:col>22</xdr:col>
      <xdr:colOff>90769</xdr:colOff>
      <xdr:row>71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695326</xdr:colOff>
      <xdr:row>6</xdr:row>
      <xdr:rowOff>133350</xdr:rowOff>
    </xdr:from>
    <xdr:to>
      <xdr:col>9</xdr:col>
      <xdr:colOff>466726</xdr:colOff>
      <xdr:row>18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153864</xdr:colOff>
      <xdr:row>2</xdr:row>
      <xdr:rowOff>51289</xdr:rowOff>
    </xdr:from>
    <xdr:to>
      <xdr:col>6</xdr:col>
      <xdr:colOff>798633</xdr:colOff>
      <xdr:row>16</xdr:row>
      <xdr:rowOff>73269</xdr:rowOff>
    </xdr:to>
    <xdr:graphicFrame macro="">
      <xdr:nvGraphicFramePr>
        <xdr:cNvPr id="3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153864</xdr:colOff>
      <xdr:row>2</xdr:row>
      <xdr:rowOff>58616</xdr:rowOff>
    </xdr:from>
    <xdr:to>
      <xdr:col>6</xdr:col>
      <xdr:colOff>798633</xdr:colOff>
      <xdr:row>16</xdr:row>
      <xdr:rowOff>80597</xdr:rowOff>
    </xdr:to>
    <xdr:graphicFrame macro="">
      <xdr:nvGraphicFramePr>
        <xdr:cNvPr id="2" name="Diagramm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146537</xdr:colOff>
      <xdr:row>2</xdr:row>
      <xdr:rowOff>65942</xdr:rowOff>
    </xdr:from>
    <xdr:to>
      <xdr:col>6</xdr:col>
      <xdr:colOff>791306</xdr:colOff>
      <xdr:row>16</xdr:row>
      <xdr:rowOff>87923</xdr:rowOff>
    </xdr:to>
    <xdr:graphicFrame macro="">
      <xdr:nvGraphicFramePr>
        <xdr:cNvPr id="2" name="Diagramm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95250</xdr:rowOff>
    </xdr:from>
    <xdr:to>
      <xdr:col>5</xdr:col>
      <xdr:colOff>90714</xdr:colOff>
      <xdr:row>22</xdr:row>
      <xdr:rowOff>45357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26</xdr:row>
      <xdr:rowOff>142875</xdr:rowOff>
    </xdr:from>
    <xdr:to>
      <xdr:col>5</xdr:col>
      <xdr:colOff>266700</xdr:colOff>
      <xdr:row>42</xdr:row>
      <xdr:rowOff>106590</xdr:rowOff>
    </xdr:to>
    <xdr:graphicFrame macro="">
      <xdr:nvGraphicFramePr>
        <xdr:cNvPr id="110" name="Diagramm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65\dtg_21\Isis\07%20Modelling\070201%20Oxo%20model%20v5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urope\Valuation\Europe%20DCF%20valuation\Europe%20DCF%20valuation%20060422%20v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CFFRAS0003\RCFFRACOMP\Companies%20H\Hartmann%20AG\Profiles\Support\Rho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urope\Business%20plan%20model\Madaus%20Business%20plan%20model%20060323%20(used%20in%20presentation)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65\dtg_21\J\JV\Advent%20Model%20Dec%2019,%2020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CFFRAS0003\RCFFRAMAN\Documents%20and%20Settings\rbraza\Local%20Settings\Temporary%20Internet%20Files\OLK3A\Covenant\MODEL\Covenant_Model_28MAR'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65\dtg_21\Users\Knop\AppData\Local\Microsoft\Windows\Temporary%20Internet%20Files\Content.Outlook\L00F8HIC\110427_Q_Model_final_Conservative%20scena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trls"/>
      <sheetName val="Scenarios"/>
      <sheetName val="Trans Summary"/>
      <sheetName val="Covenants"/>
      <sheetName val="IS BS CFS Seasonal"/>
      <sheetName val="CALC Season"/>
      <sheetName val="Summary"/>
      <sheetName val="Debt"/>
      <sheetName val="IS"/>
      <sheetName val="BS"/>
      <sheetName val="CFS"/>
      <sheetName val="C&amp;D"/>
      <sheetName val="ADJ"/>
      <sheetName val="CASE REC"/>
      <sheetName val="Returns"/>
      <sheetName val="S&amp;U"/>
      <sheetName val="DCF"/>
      <sheetName val="for report"/>
      <sheetName val="Summary Tax"/>
      <sheetName val="G financing"/>
      <sheetName val="G no Bill 2008"/>
      <sheetName val="G goodwill"/>
      <sheetName val="G goodwill KG"/>
      <sheetName val="US-Balance Sheet"/>
      <sheetName val="US-income statement"/>
      <sheetName val="Depsum"/>
      <sheetName val="Allocation Scen"/>
    </sheetNames>
    <sheetDataSet>
      <sheetData sheetId="0" refreshError="1"/>
      <sheetData sheetId="1" refreshError="1">
        <row r="10">
          <cell r="D10" t="str">
            <v>Project Titan</v>
          </cell>
          <cell r="K10">
            <v>3</v>
          </cell>
        </row>
        <row r="12">
          <cell r="D12">
            <v>38352</v>
          </cell>
        </row>
        <row r="15">
          <cell r="D15" t="str">
            <v>millions</v>
          </cell>
        </row>
        <row r="16">
          <cell r="D16" t="str">
            <v>Fiscal year end December 31,</v>
          </cell>
        </row>
        <row r="19">
          <cell r="L19">
            <v>2007</v>
          </cell>
        </row>
        <row r="21">
          <cell r="D21">
            <v>0</v>
          </cell>
        </row>
        <row r="22">
          <cell r="L22">
            <v>1</v>
          </cell>
        </row>
        <row r="23">
          <cell r="L23">
            <v>0.83835616438356153</v>
          </cell>
        </row>
        <row r="25">
          <cell r="D25">
            <v>1</v>
          </cell>
          <cell r="E25" t="str">
            <v>Base Case</v>
          </cell>
        </row>
        <row r="35">
          <cell r="D3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Project Titan</v>
          </cell>
        </row>
        <row r="4">
          <cell r="B4" t="str">
            <v>LBO Model - Base Case</v>
          </cell>
        </row>
        <row r="6">
          <cell r="B6" t="str">
            <v>Capex &amp; Depreciation Schedule</v>
          </cell>
        </row>
        <row r="10">
          <cell r="B10" t="str">
            <v>(EUR in millions)</v>
          </cell>
        </row>
        <row r="12">
          <cell r="B12" t="str">
            <v>Beginning net PP&amp;E</v>
          </cell>
        </row>
        <row r="13">
          <cell r="B13" t="str">
            <v>Capital expenditures</v>
          </cell>
        </row>
        <row r="14">
          <cell r="B14" t="str">
            <v>Depreciation</v>
          </cell>
        </row>
        <row r="15">
          <cell r="B15" t="str">
            <v>Book value of disposals</v>
          </cell>
        </row>
        <row r="16">
          <cell r="B16" t="str">
            <v>Book value of acquisitions</v>
          </cell>
        </row>
        <row r="17">
          <cell r="B17" t="str">
            <v>Ending Net PP&amp;E</v>
          </cell>
        </row>
        <row r="18">
          <cell r="B18" t="str">
            <v>Per VDD</v>
          </cell>
        </row>
        <row r="19">
          <cell r="B19" t="str">
            <v>Capital Expenditures</v>
          </cell>
        </row>
        <row r="20">
          <cell r="B20" t="str">
            <v>Capital expenditures</v>
          </cell>
        </row>
        <row r="21">
          <cell r="B21" t="str">
            <v>Capital expenditures / total revenues</v>
          </cell>
        </row>
        <row r="22">
          <cell r="B22" t="str">
            <v>Reinvestment rate (capex / depreciation)</v>
          </cell>
        </row>
        <row r="24">
          <cell r="B24" t="str">
            <v>Depreciation</v>
          </cell>
        </row>
        <row r="25">
          <cell r="B25" t="str">
            <v>Existing PP&amp;E life</v>
          </cell>
        </row>
        <row r="28">
          <cell r="B28" t="str">
            <v>Existing net PP&amp;E</v>
          </cell>
        </row>
        <row r="29">
          <cell r="B29">
            <v>2007</v>
          </cell>
        </row>
        <row r="30">
          <cell r="B30">
            <v>2008</v>
          </cell>
        </row>
        <row r="31">
          <cell r="B31">
            <v>2009</v>
          </cell>
        </row>
        <row r="32">
          <cell r="B32">
            <v>2010</v>
          </cell>
        </row>
        <row r="33">
          <cell r="B33">
            <v>2011</v>
          </cell>
        </row>
        <row r="34">
          <cell r="B34">
            <v>2012</v>
          </cell>
        </row>
        <row r="35">
          <cell r="B35">
            <v>2013</v>
          </cell>
        </row>
        <row r="36">
          <cell r="B36">
            <v>2014</v>
          </cell>
        </row>
        <row r="37">
          <cell r="B37">
            <v>2015</v>
          </cell>
        </row>
        <row r="38">
          <cell r="B38">
            <v>2016</v>
          </cell>
        </row>
        <row r="39">
          <cell r="B39">
            <v>2017</v>
          </cell>
        </row>
        <row r="40">
          <cell r="B40" t="str">
            <v>Total Depreciation Expense</v>
          </cell>
        </row>
        <row r="49">
          <cell r="B49" t="str">
            <v>Memo workings for Capex and Depreciation</v>
          </cell>
        </row>
        <row r="51">
          <cell r="B51" t="str">
            <v>Capex per VDD</v>
          </cell>
        </row>
        <row r="52">
          <cell r="B52" t="str">
            <v>Capex phasing adjustments per E&amp;Y)</v>
          </cell>
        </row>
        <row r="53">
          <cell r="B53" t="str">
            <v>Total Capex after adjustment</v>
          </cell>
        </row>
        <row r="56">
          <cell r="B56" t="str">
            <v>Depreciation per the VDD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oC"/>
      <sheetName val="Control"/>
      <sheetName val="SoP valuation (DCF)"/>
      <sheetName val="SoP valuation (multiples)"/>
      <sheetName val="Upside valuation"/>
      <sheetName val="Downside valuation"/>
      <sheetName val="&gt;Downsides&gt;"/>
      <sheetName val="Home  Care (excl Key account)"/>
      <sheetName val="Home Care (excl.market penet.)"/>
      <sheetName val="Austria (Reduced CEE)"/>
      <sheetName val="Spain (reduced license no Lit.)"/>
      <sheetName val="Allergy (reduced IT AT PL)"/>
      <sheetName val="&gt;Upsides&gt;"/>
      <sheetName val="Spasmolyt no one a day"/>
      <sheetName val="Spasmolyt one a day"/>
      <sheetName val="Spasmolyt (Canada)"/>
      <sheetName val="Upside region I"/>
      <sheetName val="Spanien incl. upside"/>
      <sheetName val="Proquin"/>
      <sheetName val="CE Marks Vertrieb"/>
      <sheetName val="&gt;Base valuation&gt;"/>
      <sheetName val="Madaus Germany"/>
      <sheetName val="Madaus Austria"/>
      <sheetName val="France"/>
      <sheetName val="Madaus Belgium"/>
      <sheetName val="Euromed SA"/>
      <sheetName val="Region I"/>
      <sheetName val="Madaus Spain"/>
      <sheetName val="Neo Farmaceutica Portugal"/>
      <sheetName val="Madaus Italy"/>
      <sheetName val="Region II"/>
      <sheetName val="Allergy Group"/>
      <sheetName val="Home Care Group"/>
      <sheetName val="Holding"/>
      <sheetName val="Residual consolidation"/>
      <sheetName val="Group"/>
    </sheetNames>
    <sheetDataSet>
      <sheetData sheetId="0" refreshError="1"/>
      <sheetData sheetId="1" refreshError="1"/>
      <sheetData sheetId="2" refreshError="1">
        <row r="6">
          <cell r="C6">
            <v>0.80454614316282924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oen"/>
      <sheetName val="Output"/>
      <sheetName val="Shareholders"/>
      <sheetName val="Breakdown by beds"/>
      <sheetName val="Turnover by end market"/>
      <sheetName val="Turnover by region"/>
      <sheetName val="Share price data"/>
      <sheetName val="Share price graph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oC"/>
      <sheetName val="Model structure"/>
      <sheetName val="Control"/>
      <sheetName val="Outputs&gt;"/>
      <sheetName val="Madaus Germany (op)"/>
      <sheetName val="Austria (op)"/>
      <sheetName val="Lab. Madaus France (op)"/>
      <sheetName val="Belgium (op)"/>
      <sheetName val="Euromed (op)"/>
      <sheetName val="Region I (op)"/>
      <sheetName val="Spain (op)"/>
      <sheetName val="Portugal (op)"/>
      <sheetName val="Italy (op)"/>
      <sheetName val="Region II (op)"/>
      <sheetName val="Home Care Group (op)"/>
      <sheetName val="Allergy Group (op)"/>
      <sheetName val="Group (op)"/>
      <sheetName val="Key financials (op)"/>
      <sheetName val="Anagastra (op)"/>
      <sheetName val="Upside potentials (op)"/>
      <sheetName val="Workings&gt;"/>
      <sheetName val="Madaus Germany (ex. Spasmolyt)"/>
      <sheetName val="Spasmolyt"/>
      <sheetName val="Madaus Germany (in. Spasmolyt)"/>
      <sheetName val="Madaus Austria"/>
      <sheetName val="Madaus Poland"/>
      <sheetName val="Lab. Madaus France"/>
      <sheetName val="Madaus Belgium"/>
      <sheetName val="Integral Luxemburg"/>
      <sheetName val="Madaus USA"/>
      <sheetName val="Altana-Madaus"/>
      <sheetName val="Hetterich"/>
      <sheetName val="Euromed Spain"/>
      <sheetName val="MPPL India"/>
      <sheetName val="Consolidation Region I"/>
      <sheetName val="Zusätzliche Upsides Region I"/>
      <sheetName val="Region I"/>
      <sheetName val="Madaus Spain"/>
      <sheetName val="Anagastra loss contingency plan"/>
      <sheetName val="Neo Portugal"/>
      <sheetName val="Madaus Italy (excl. cases)"/>
      <sheetName val="Proquin"/>
      <sheetName val="CE Mark Vertrieb über Töchter"/>
      <sheetName val="Madaus Italy (incl. cases)"/>
      <sheetName val="Consolidation Region II"/>
      <sheetName val="Region II"/>
      <sheetName val="Allergy-Group"/>
      <sheetName val="Home Care Group (excl. cases)"/>
      <sheetName val="Servox Key account management"/>
      <sheetName val="Servox Markt West"/>
      <sheetName val="Home Care Group (incl. cases)"/>
      <sheetName val="Madaus Holding"/>
      <sheetName val="PU"/>
      <sheetName val="ATO"/>
      <sheetName val="Madaus Inv."/>
      <sheetName val="SIM"/>
      <sheetName val="Helis"/>
      <sheetName val="Consolidation Holding, Inaktiv"/>
      <sheetName val="Holding, Inaktive"/>
      <sheetName val="Residual Consolidation"/>
      <sheetName val="Wasserburger (Dekons.)"/>
      <sheetName val="Group"/>
      <sheetName val="Wasserburger"/>
      <sheetName val="Hoyer-Madaus"/>
      <sheetName val="LBO Interface"/>
      <sheetName val="Check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>
        <row r="6">
          <cell r="D6">
            <v>0</v>
          </cell>
        </row>
      </sheetData>
      <sheetData sheetId="6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trls"/>
      <sheetName val="Scenarios"/>
      <sheetName val="Trans Summary"/>
      <sheetName val="Summary"/>
      <sheetName val="Debt"/>
      <sheetName val="CASE REC"/>
      <sheetName val="ADJ"/>
      <sheetName val="IS"/>
      <sheetName val="BS"/>
      <sheetName val="CFS"/>
      <sheetName val="Scen"/>
      <sheetName val="Sales - Split"/>
      <sheetName val="C&amp;D"/>
      <sheetName val="Returns"/>
      <sheetName val="S&amp;U"/>
      <sheetName val="DCF"/>
      <sheetName val="Operating IS"/>
      <sheetName val="Operating Sales - Split"/>
      <sheetName val="Operating BS"/>
    </sheetNames>
    <sheetDataSet>
      <sheetData sheetId="0" refreshError="1"/>
      <sheetData sheetId="1" refreshError="1"/>
      <sheetData sheetId="2" refreshError="1"/>
      <sheetData sheetId="3" refreshError="1">
        <row r="17">
          <cell r="B17" t="str">
            <v>Term loan B</v>
          </cell>
        </row>
        <row r="23">
          <cell r="B23" t="str">
            <v>2nd lien loan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CALC CONSOL"/>
      <sheetName val="CALC TRANS (NEW)"/>
      <sheetName val="CALC ABBEY (NEW)"/>
      <sheetName val="CALC CHURCHILL (NEW)"/>
      <sheetName val="CALC HEADOFFICE (NEW)"/>
      <sheetName val="CALC FINANCING"/>
      <sheetName val="CALC TAX"/>
      <sheetName val="DATA VDD INPUT"/>
      <sheetName val="DATA CAPEX Maint"/>
      <sheetName val="DATA CAPEX Expan"/>
      <sheetName val="DATA GroupBS"/>
      <sheetName val="Notes"/>
      <sheetName val="CALC Mgmt Ratchet"/>
    </sheetNames>
    <sheetDataSet>
      <sheetData sheetId="0">
        <row r="9">
          <cell r="Q9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enda"/>
      <sheetName val="1. Input_Fin"/>
      <sheetName val="2. BP_input"/>
      <sheetName val="3. Output"/>
      <sheetName val="4. Quartalsmodel"/>
      <sheetName val="5. Covenants"/>
      <sheetName val="6. Interest overview"/>
    </sheetNames>
    <sheetDataSet>
      <sheetData sheetId="0"/>
      <sheetData sheetId="1"/>
      <sheetData sheetId="2"/>
      <sheetData sheetId="3">
        <row r="35">
          <cell r="E35">
            <v>23.697000000000006</v>
          </cell>
        </row>
      </sheetData>
      <sheetData sheetId="4"/>
      <sheetData sheetId="5">
        <row r="23">
          <cell r="O23">
            <v>-1.0000000000000002E-2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New Brand">
  <a:themeElements>
    <a:clrScheme name="New KPMG Colours">
      <a:dk1>
        <a:srgbClr val="000000"/>
      </a:dk1>
      <a:lt1>
        <a:sysClr val="window" lastClr="FFFFFF"/>
      </a:lt1>
      <a:dk2>
        <a:srgbClr val="00338D"/>
      </a:dk2>
      <a:lt2>
        <a:srgbClr val="F0F0F0"/>
      </a:lt2>
      <a:accent1>
        <a:srgbClr val="0091DA"/>
      </a:accent1>
      <a:accent2>
        <a:srgbClr val="6D2077"/>
      </a:accent2>
      <a:accent3>
        <a:srgbClr val="005EB8"/>
      </a:accent3>
      <a:accent4>
        <a:srgbClr val="00A3A1"/>
      </a:accent4>
      <a:accent5>
        <a:srgbClr val="EAAA00"/>
      </a:accent5>
      <a:accent6>
        <a:srgbClr val="43B02A"/>
      </a:accent6>
      <a:hlink>
        <a:srgbClr val="0091DA"/>
      </a:hlink>
      <a:folHlink>
        <a:srgbClr val="0091DA"/>
      </a:folHlink>
    </a:clrScheme>
    <a:fontScheme name="KPMG">
      <a:majorFont>
        <a:latin typeface="KPMG Extralight"/>
        <a:ea typeface=""/>
        <a:cs typeface=""/>
      </a:majorFont>
      <a:minorFont>
        <a:latin typeface="Arial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lIns="54000" tIns="54000" rIns="54000" bIns="54000" rtlCol="0" anchor="ctr"/>
      <a:lstStyle>
        <a:defPPr algn="ctr">
          <a:defRPr sz="900" dirty="0" err="1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54610" tIns="54610" rIns="54610" bIns="54610" rtlCol="0">
        <a:noAutofit/>
      </a:bodyPr>
      <a:lstStyle>
        <a:defPPr>
          <a:spcAft>
            <a:spcPts val="600"/>
          </a:spcAft>
          <a:defRPr sz="9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KPMG Blue">
      <a:srgbClr val="00338D"/>
    </a:custClr>
    <a:custClr name="Medium Blue">
      <a:srgbClr val="005EB8"/>
    </a:custClr>
    <a:custClr name="Light Blue">
      <a:srgbClr val="0091DA"/>
    </a:custClr>
    <a:custClr name="Violet">
      <a:srgbClr val="483698"/>
    </a:custClr>
    <a:custClr name="Purple">
      <a:srgbClr val="470A68"/>
    </a:custClr>
    <a:custClr name="Light Purple">
      <a:srgbClr val="6D2077"/>
    </a:custClr>
    <a:custClr name="Green">
      <a:srgbClr val="00A3A1"/>
    </a:custClr>
    <a:custClr name="Dark Green">
      <a:srgbClr val="009A44"/>
    </a:custClr>
    <a:custClr name="Light Green">
      <a:srgbClr val="43B02A"/>
    </a:custClr>
    <a:custClr name="Yellow">
      <a:srgbClr val="EAAA00"/>
    </a:custClr>
    <a:custClr name="Orange">
      <a:srgbClr val="F68D2E"/>
    </a:custClr>
    <a:custClr name="Red ">
      <a:srgbClr val="BC204B"/>
    </a:custClr>
    <a:custClr name="Pink">
      <a:srgbClr val="C6007E"/>
    </a:custClr>
    <a:custClr name="Dark Brown">
      <a:srgbClr val="753F19"/>
    </a:custClr>
    <a:custClr name="Light Brown">
      <a:srgbClr val="9B642E"/>
    </a:custClr>
    <a:custClr name="Olive">
      <a:srgbClr val="9D9375"/>
    </a:custClr>
    <a:custClr name="Beige">
      <a:srgbClr val="E3BC9F"/>
    </a:custClr>
    <a:custClr name="Light Pink">
      <a:srgbClr val="E36877"/>
    </a:custClr>
  </a:custClrLst>
  <a:extLst>
    <a:ext uri="{05A4C25C-085E-4340-85A3-A5531E510DB2}">
      <thm15:themeFamily xmlns:thm15="http://schemas.microsoft.com/office/thememl/2012/main" name="New Brand" id="{5D227A78-1C88-4FAA-8970-91B2BED1D2F5}" vid="{D48091E0-B5B5-46C3-B705-994CB908A54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2"/>
  <sheetViews>
    <sheetView workbookViewId="0"/>
  </sheetViews>
  <sheetFormatPr defaultColWidth="11.375" defaultRowHeight="14.25"/>
  <sheetData>
    <row r="1" spans="1:5" ht="1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>
      <c r="A2">
        <v>1</v>
      </c>
      <c r="B2">
        <v>1</v>
      </c>
      <c r="C2">
        <v>3</v>
      </c>
      <c r="D2">
        <v>16</v>
      </c>
      <c r="E2" t="s">
        <v>293</v>
      </c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zoomScale="55" zoomScaleNormal="55" workbookViewId="0">
      <selection activeCell="G35" sqref="G35"/>
    </sheetView>
  </sheetViews>
  <sheetFormatPr defaultColWidth="11.375" defaultRowHeight="14.25"/>
  <cols>
    <col min="1" max="2" width="11.375" style="66"/>
    <col min="3" max="3" width="12.25" style="66" customWidth="1"/>
    <col min="4" max="16384" width="11.375" style="66"/>
  </cols>
  <sheetData>
    <row r="1" spans="2:12" ht="15">
      <c r="B1" s="65" t="s">
        <v>263</v>
      </c>
    </row>
    <row r="2" spans="2:12" ht="28.5">
      <c r="C2" s="67" t="s">
        <v>312</v>
      </c>
      <c r="D2" s="67" t="s">
        <v>313</v>
      </c>
      <c r="E2" s="67" t="s">
        <v>314</v>
      </c>
      <c r="F2" s="67" t="s">
        <v>315</v>
      </c>
      <c r="G2" s="67" t="s">
        <v>316</v>
      </c>
      <c r="H2" s="67" t="s">
        <v>317</v>
      </c>
      <c r="I2" s="67" t="s">
        <v>318</v>
      </c>
      <c r="J2" s="67" t="s">
        <v>319</v>
      </c>
      <c r="K2" s="67" t="s">
        <v>320</v>
      </c>
      <c r="L2" s="68" t="s">
        <v>321</v>
      </c>
    </row>
    <row r="3" spans="2:12">
      <c r="B3" s="66" t="s">
        <v>230</v>
      </c>
      <c r="C3" s="69">
        <v>207</v>
      </c>
      <c r="D3" s="69">
        <v>203</v>
      </c>
      <c r="E3" s="69">
        <v>209</v>
      </c>
      <c r="F3" s="69">
        <v>213</v>
      </c>
      <c r="G3" s="69">
        <v>186</v>
      </c>
      <c r="H3" s="69">
        <v>199</v>
      </c>
      <c r="I3" s="69">
        <v>214</v>
      </c>
      <c r="J3" s="69">
        <v>198</v>
      </c>
      <c r="K3" s="69">
        <v>210</v>
      </c>
      <c r="L3" s="69">
        <f t="shared" ref="L3:L5" si="0">AVERAGE(C3:K3)</f>
        <v>204.33333333333334</v>
      </c>
    </row>
    <row r="4" spans="2:12">
      <c r="B4" s="66" t="s">
        <v>232</v>
      </c>
      <c r="C4" s="69">
        <v>62</v>
      </c>
      <c r="D4" s="69">
        <v>68</v>
      </c>
      <c r="E4" s="69">
        <v>66</v>
      </c>
      <c r="F4" s="69">
        <v>66</v>
      </c>
      <c r="G4" s="69">
        <v>73</v>
      </c>
      <c r="H4" s="69">
        <v>68</v>
      </c>
      <c r="I4" s="69">
        <v>59</v>
      </c>
      <c r="J4" s="69">
        <v>63</v>
      </c>
      <c r="K4" s="69">
        <v>69</v>
      </c>
      <c r="L4" s="69">
        <f t="shared" si="0"/>
        <v>66</v>
      </c>
    </row>
    <row r="5" spans="2:12">
      <c r="B5" s="66" t="s">
        <v>231</v>
      </c>
      <c r="C5" s="69">
        <v>-67</v>
      </c>
      <c r="D5" s="69">
        <v>-70</v>
      </c>
      <c r="E5" s="69">
        <v>-72</v>
      </c>
      <c r="F5" s="69">
        <v>-65</v>
      </c>
      <c r="G5" s="69">
        <v>-75</v>
      </c>
      <c r="H5" s="69">
        <v>-84</v>
      </c>
      <c r="I5" s="69">
        <v>-76</v>
      </c>
      <c r="J5" s="69">
        <v>-76</v>
      </c>
      <c r="K5" s="69">
        <v>-77</v>
      </c>
      <c r="L5" s="69">
        <f t="shared" si="0"/>
        <v>-73.555555555555557</v>
      </c>
    </row>
    <row r="6" spans="2:12">
      <c r="B6" s="66" t="s">
        <v>86</v>
      </c>
      <c r="C6" s="69">
        <f t="shared" ref="C6:K6" si="1">SUM(C3:C5)</f>
        <v>202</v>
      </c>
      <c r="D6" s="69">
        <f t="shared" si="1"/>
        <v>201</v>
      </c>
      <c r="E6" s="69">
        <f t="shared" si="1"/>
        <v>203</v>
      </c>
      <c r="F6" s="69">
        <f t="shared" si="1"/>
        <v>214</v>
      </c>
      <c r="G6" s="69">
        <f t="shared" si="1"/>
        <v>184</v>
      </c>
      <c r="H6" s="69">
        <f t="shared" si="1"/>
        <v>183</v>
      </c>
      <c r="I6" s="69">
        <f t="shared" si="1"/>
        <v>197</v>
      </c>
      <c r="J6" s="69">
        <f t="shared" si="1"/>
        <v>185</v>
      </c>
      <c r="K6" s="69">
        <f t="shared" si="1"/>
        <v>202</v>
      </c>
      <c r="L6" s="69">
        <f>AVERAGE(C6:K6)</f>
        <v>196.77777777777777</v>
      </c>
    </row>
    <row r="27" spans="2:12" ht="15">
      <c r="B27" s="257" t="s">
        <v>264</v>
      </c>
      <c r="C27" s="257"/>
      <c r="D27" s="257"/>
      <c r="E27" s="257"/>
      <c r="F27" s="257"/>
      <c r="G27" s="257"/>
      <c r="H27" s="257"/>
      <c r="I27" s="257"/>
      <c r="J27" s="257"/>
      <c r="K27" s="257"/>
    </row>
    <row r="29" spans="2:12">
      <c r="C29" s="67" t="s">
        <v>312</v>
      </c>
      <c r="D29" s="67" t="s">
        <v>313</v>
      </c>
      <c r="E29" s="67" t="s">
        <v>314</v>
      </c>
      <c r="F29" s="67" t="s">
        <v>315</v>
      </c>
      <c r="G29" s="67" t="s">
        <v>316</v>
      </c>
      <c r="H29" s="67" t="s">
        <v>317</v>
      </c>
      <c r="I29" s="67" t="s">
        <v>318</v>
      </c>
      <c r="J29" s="67" t="s">
        <v>319</v>
      </c>
      <c r="K29" s="67" t="s">
        <v>320</v>
      </c>
      <c r="L29" s="68"/>
    </row>
    <row r="30" spans="2:12">
      <c r="B30" s="66" t="s">
        <v>236</v>
      </c>
      <c r="C30" s="69">
        <v>202</v>
      </c>
      <c r="D30" s="69">
        <v>201</v>
      </c>
      <c r="E30" s="69">
        <v>203</v>
      </c>
      <c r="F30" s="69">
        <v>214</v>
      </c>
      <c r="G30" s="69">
        <v>184</v>
      </c>
      <c r="H30" s="69">
        <v>190</v>
      </c>
      <c r="I30" s="69">
        <v>185</v>
      </c>
      <c r="J30" s="69">
        <v>201</v>
      </c>
      <c r="K30" s="69">
        <v>197</v>
      </c>
      <c r="L30" s="69"/>
    </row>
    <row r="31" spans="2:12">
      <c r="B31" s="66" t="s">
        <v>237</v>
      </c>
      <c r="C31" s="69">
        <v>72</v>
      </c>
      <c r="D31" s="69">
        <v>80</v>
      </c>
      <c r="E31" s="69">
        <v>75</v>
      </c>
      <c r="F31" s="69">
        <v>81</v>
      </c>
      <c r="G31" s="69">
        <v>69</v>
      </c>
      <c r="H31" s="69">
        <v>63</v>
      </c>
      <c r="I31" s="69">
        <v>67</v>
      </c>
      <c r="J31" s="69">
        <v>71</v>
      </c>
      <c r="K31" s="69">
        <v>77</v>
      </c>
      <c r="L31" s="69"/>
    </row>
  </sheetData>
  <mergeCells count="1">
    <mergeCell ref="B27:K27"/>
  </mergeCells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X39"/>
  <sheetViews>
    <sheetView showGridLines="0" zoomScale="55" zoomScaleNormal="55" workbookViewId="0">
      <selection activeCell="M41" sqref="M41"/>
    </sheetView>
  </sheetViews>
  <sheetFormatPr defaultColWidth="11.375" defaultRowHeight="14.25"/>
  <cols>
    <col min="1" max="1" width="2.75" style="10" customWidth="1"/>
    <col min="2" max="2" width="14.375" style="10" customWidth="1"/>
    <col min="3" max="50" width="4.75" style="10" customWidth="1"/>
    <col min="51" max="16384" width="11.375" style="10"/>
  </cols>
  <sheetData>
    <row r="2" spans="1:50" ht="19.5" customHeight="1">
      <c r="A2"/>
      <c r="B2" s="79" t="s">
        <v>213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</row>
    <row r="3" spans="1:50" ht="22.5">
      <c r="A3"/>
      <c r="B3" s="83" t="s">
        <v>291</v>
      </c>
      <c r="C3" s="254" t="s">
        <v>325</v>
      </c>
      <c r="D3" s="124" t="s">
        <v>322</v>
      </c>
      <c r="E3" s="124" t="s">
        <v>326</v>
      </c>
      <c r="F3" s="124" t="s">
        <v>327</v>
      </c>
      <c r="G3" s="124" t="s">
        <v>328</v>
      </c>
      <c r="H3" s="124" t="s">
        <v>349</v>
      </c>
      <c r="I3" s="124" t="s">
        <v>350</v>
      </c>
      <c r="J3" s="124" t="s">
        <v>329</v>
      </c>
      <c r="K3" s="124" t="s">
        <v>330</v>
      </c>
      <c r="L3" s="124" t="s">
        <v>331</v>
      </c>
      <c r="M3" s="124" t="s">
        <v>332</v>
      </c>
      <c r="N3" s="125" t="s">
        <v>333</v>
      </c>
      <c r="O3" s="124" t="s">
        <v>323</v>
      </c>
      <c r="P3" s="124" t="s">
        <v>334</v>
      </c>
      <c r="Q3" s="124" t="s">
        <v>335</v>
      </c>
      <c r="R3" s="124" t="s">
        <v>336</v>
      </c>
      <c r="S3" s="124" t="s">
        <v>337</v>
      </c>
      <c r="T3" s="124" t="s">
        <v>348</v>
      </c>
      <c r="U3" s="124" t="s">
        <v>351</v>
      </c>
      <c r="V3" s="124" t="s">
        <v>338</v>
      </c>
      <c r="W3" s="124" t="s">
        <v>339</v>
      </c>
      <c r="X3" s="124" t="s">
        <v>340</v>
      </c>
      <c r="Y3" s="124" t="s">
        <v>341</v>
      </c>
      <c r="Z3" s="125" t="s">
        <v>342</v>
      </c>
      <c r="AA3" s="124" t="s">
        <v>324</v>
      </c>
      <c r="AB3" s="124" t="s">
        <v>343</v>
      </c>
      <c r="AC3" s="124" t="s">
        <v>344</v>
      </c>
      <c r="AD3" s="124" t="s">
        <v>345</v>
      </c>
      <c r="AE3" s="124" t="s">
        <v>346</v>
      </c>
      <c r="AF3" s="124" t="s">
        <v>347</v>
      </c>
      <c r="AG3" s="124" t="s">
        <v>352</v>
      </c>
      <c r="AH3" s="124" t="s">
        <v>353</v>
      </c>
      <c r="AI3" s="124" t="s">
        <v>354</v>
      </c>
      <c r="AJ3" s="124" t="s">
        <v>355</v>
      </c>
      <c r="AK3" s="124" t="s">
        <v>356</v>
      </c>
      <c r="AL3" s="125" t="s">
        <v>357</v>
      </c>
      <c r="AM3" s="124" t="s">
        <v>358</v>
      </c>
      <c r="AN3" s="124" t="s">
        <v>359</v>
      </c>
      <c r="AO3" s="124" t="s">
        <v>360</v>
      </c>
      <c r="AP3" s="124" t="s">
        <v>361</v>
      </c>
      <c r="AQ3" s="124" t="s">
        <v>367</v>
      </c>
      <c r="AR3" s="124" t="s">
        <v>369</v>
      </c>
      <c r="AS3" s="124" t="s">
        <v>368</v>
      </c>
      <c r="AT3" s="124" t="s">
        <v>366</v>
      </c>
      <c r="AU3" s="124" t="s">
        <v>365</v>
      </c>
      <c r="AV3" s="124" t="s">
        <v>364</v>
      </c>
      <c r="AW3" s="124" t="s">
        <v>363</v>
      </c>
      <c r="AX3" s="126" t="s">
        <v>362</v>
      </c>
    </row>
    <row r="4" spans="1:50">
      <c r="A4"/>
      <c r="B4" s="4" t="s">
        <v>56</v>
      </c>
      <c r="C4" s="77">
        <v>12</v>
      </c>
      <c r="D4" s="77">
        <v>11</v>
      </c>
      <c r="E4" s="77">
        <v>10</v>
      </c>
      <c r="F4" s="77">
        <v>13</v>
      </c>
      <c r="G4" s="77">
        <v>14</v>
      </c>
      <c r="H4" s="77">
        <v>16</v>
      </c>
      <c r="I4" s="77">
        <v>15</v>
      </c>
      <c r="J4" s="77">
        <v>13</v>
      </c>
      <c r="K4" s="77">
        <v>13</v>
      </c>
      <c r="L4" s="77">
        <v>11</v>
      </c>
      <c r="M4" s="77">
        <v>11</v>
      </c>
      <c r="N4" s="78">
        <v>10</v>
      </c>
      <c r="O4" s="77">
        <f>C4*1.02</f>
        <v>12.24</v>
      </c>
      <c r="P4" s="77">
        <f>D4*1.02</f>
        <v>11.22</v>
      </c>
      <c r="Q4" s="77">
        <f t="shared" ref="Q4:Z4" si="0">E4*1.02</f>
        <v>10.199999999999999</v>
      </c>
      <c r="R4" s="77">
        <f t="shared" si="0"/>
        <v>13.26</v>
      </c>
      <c r="S4" s="77">
        <f t="shared" si="0"/>
        <v>14.280000000000001</v>
      </c>
      <c r="T4" s="77">
        <f t="shared" si="0"/>
        <v>16.32</v>
      </c>
      <c r="U4" s="77">
        <f>I4*1.02</f>
        <v>15.3</v>
      </c>
      <c r="V4" s="77">
        <f t="shared" si="0"/>
        <v>13.26</v>
      </c>
      <c r="W4" s="77">
        <f>K4*1.02</f>
        <v>13.26</v>
      </c>
      <c r="X4" s="77">
        <f t="shared" si="0"/>
        <v>11.22</v>
      </c>
      <c r="Y4" s="77">
        <f t="shared" si="0"/>
        <v>11.22</v>
      </c>
      <c r="Z4" s="77">
        <f t="shared" si="0"/>
        <v>10.199999999999999</v>
      </c>
      <c r="AA4" s="77">
        <f>O4*1.05</f>
        <v>12.852</v>
      </c>
      <c r="AB4" s="77">
        <f t="shared" ref="AB4:AL4" si="1">P4*1.05</f>
        <v>11.781000000000001</v>
      </c>
      <c r="AC4" s="77">
        <f t="shared" si="1"/>
        <v>10.709999999999999</v>
      </c>
      <c r="AD4" s="77">
        <f t="shared" si="1"/>
        <v>13.923</v>
      </c>
      <c r="AE4" s="77">
        <f t="shared" si="1"/>
        <v>14.994000000000002</v>
      </c>
      <c r="AF4" s="77">
        <f t="shared" si="1"/>
        <v>17.136000000000003</v>
      </c>
      <c r="AG4" s="77">
        <f t="shared" si="1"/>
        <v>16.065000000000001</v>
      </c>
      <c r="AH4" s="77">
        <f t="shared" si="1"/>
        <v>13.923</v>
      </c>
      <c r="AI4" s="77">
        <f t="shared" si="1"/>
        <v>13.923</v>
      </c>
      <c r="AJ4" s="77">
        <f t="shared" si="1"/>
        <v>11.781000000000001</v>
      </c>
      <c r="AK4" s="77">
        <f t="shared" si="1"/>
        <v>11.781000000000001</v>
      </c>
      <c r="AL4" s="77">
        <f t="shared" si="1"/>
        <v>10.709999999999999</v>
      </c>
      <c r="AM4" s="77">
        <f>AA4*0.95</f>
        <v>12.2094</v>
      </c>
      <c r="AN4" s="77">
        <f t="shared" ref="AN4:AX4" si="2">AB4*0.95</f>
        <v>11.19195</v>
      </c>
      <c r="AO4" s="77">
        <f t="shared" si="2"/>
        <v>10.174499999999998</v>
      </c>
      <c r="AP4" s="77">
        <f t="shared" si="2"/>
        <v>13.226849999999999</v>
      </c>
      <c r="AQ4" s="77">
        <f t="shared" si="2"/>
        <v>14.244300000000001</v>
      </c>
      <c r="AR4" s="77">
        <f t="shared" si="2"/>
        <v>16.279200000000003</v>
      </c>
      <c r="AS4" s="77">
        <f t="shared" si="2"/>
        <v>15.261750000000001</v>
      </c>
      <c r="AT4" s="77">
        <f t="shared" si="2"/>
        <v>13.226849999999999</v>
      </c>
      <c r="AU4" s="77">
        <f t="shared" si="2"/>
        <v>13.226849999999999</v>
      </c>
      <c r="AV4" s="77">
        <f t="shared" si="2"/>
        <v>11.19195</v>
      </c>
      <c r="AW4" s="77">
        <f t="shared" si="2"/>
        <v>11.19195</v>
      </c>
      <c r="AX4" s="127">
        <f t="shared" si="2"/>
        <v>10.174499999999998</v>
      </c>
    </row>
    <row r="5" spans="1:50">
      <c r="A5"/>
      <c r="B5" s="4" t="s">
        <v>69</v>
      </c>
      <c r="C5" s="77">
        <v>11.935135135135138</v>
      </c>
      <c r="D5" s="77">
        <v>11.062857142857144</v>
      </c>
      <c r="E5" s="77">
        <v>10.424242424242426</v>
      </c>
      <c r="F5" s="77">
        <v>11.929411764705884</v>
      </c>
      <c r="G5" s="77">
        <v>9.9555555555555557</v>
      </c>
      <c r="H5" s="77">
        <v>12.755555555555556</v>
      </c>
      <c r="I5" s="77">
        <v>11.735294117647058</v>
      </c>
      <c r="J5" s="77">
        <v>9.953125</v>
      </c>
      <c r="K5" s="77">
        <v>12.921212121212122</v>
      </c>
      <c r="L5" s="77">
        <v>10.033333333333335</v>
      </c>
      <c r="M5" s="77">
        <v>8.7622857142857118</v>
      </c>
      <c r="N5" s="78">
        <v>7.5</v>
      </c>
      <c r="O5" s="77">
        <f>C5*1.01</f>
        <v>12.054486486486489</v>
      </c>
      <c r="P5" s="77">
        <f t="shared" ref="P5:Z5" si="3">D5*1.01</f>
        <v>11.173485714285716</v>
      </c>
      <c r="Q5" s="77">
        <f t="shared" si="3"/>
        <v>10.528484848484849</v>
      </c>
      <c r="R5" s="77">
        <f t="shared" si="3"/>
        <v>12.048705882352943</v>
      </c>
      <c r="S5" s="77">
        <f t="shared" si="3"/>
        <v>10.055111111111112</v>
      </c>
      <c r="T5" s="77">
        <f t="shared" si="3"/>
        <v>12.883111111111113</v>
      </c>
      <c r="U5" s="77">
        <f t="shared" si="3"/>
        <v>11.852647058823528</v>
      </c>
      <c r="V5" s="77">
        <f t="shared" si="3"/>
        <v>10.05265625</v>
      </c>
      <c r="W5" s="77">
        <f t="shared" si="3"/>
        <v>13.050424242424244</v>
      </c>
      <c r="X5" s="77">
        <f t="shared" si="3"/>
        <v>10.133666666666668</v>
      </c>
      <c r="Y5" s="77">
        <f t="shared" si="3"/>
        <v>8.8499085714285695</v>
      </c>
      <c r="Z5" s="77">
        <f t="shared" si="3"/>
        <v>7.5750000000000002</v>
      </c>
      <c r="AA5" s="77">
        <f>O5*1.08</f>
        <v>13.018845405405409</v>
      </c>
      <c r="AB5" s="77">
        <f t="shared" ref="AB5:AL5" si="4">P5*1.08</f>
        <v>12.067364571428575</v>
      </c>
      <c r="AC5" s="77">
        <f t="shared" si="4"/>
        <v>11.370763636363638</v>
      </c>
      <c r="AD5" s="77">
        <f t="shared" si="4"/>
        <v>13.01260235294118</v>
      </c>
      <c r="AE5" s="77">
        <f t="shared" si="4"/>
        <v>10.859520000000002</v>
      </c>
      <c r="AF5" s="77">
        <f t="shared" si="4"/>
        <v>13.913760000000003</v>
      </c>
      <c r="AG5" s="77">
        <f t="shared" si="4"/>
        <v>12.800858823529412</v>
      </c>
      <c r="AH5" s="77">
        <f t="shared" si="4"/>
        <v>10.85686875</v>
      </c>
      <c r="AI5" s="77">
        <f t="shared" si="4"/>
        <v>14.094458181818185</v>
      </c>
      <c r="AJ5" s="77">
        <f t="shared" si="4"/>
        <v>10.944360000000003</v>
      </c>
      <c r="AK5" s="77">
        <f t="shared" si="4"/>
        <v>9.5579012571428557</v>
      </c>
      <c r="AL5" s="77">
        <f t="shared" si="4"/>
        <v>8.1810000000000009</v>
      </c>
      <c r="AM5" s="77">
        <f>AA5*1.03</f>
        <v>13.409410767567572</v>
      </c>
      <c r="AN5" s="77">
        <f t="shared" ref="AN5:AX5" si="5">AB5*1.03</f>
        <v>12.429385508571432</v>
      </c>
      <c r="AO5" s="77">
        <f t="shared" si="5"/>
        <v>11.711886545454547</v>
      </c>
      <c r="AP5" s="77">
        <f t="shared" si="5"/>
        <v>13.402980423529415</v>
      </c>
      <c r="AQ5" s="77">
        <f t="shared" si="5"/>
        <v>11.185305600000001</v>
      </c>
      <c r="AR5" s="77">
        <f t="shared" si="5"/>
        <v>14.331172800000004</v>
      </c>
      <c r="AS5" s="77">
        <f t="shared" si="5"/>
        <v>13.184884588235294</v>
      </c>
      <c r="AT5" s="77">
        <f t="shared" si="5"/>
        <v>11.1825748125</v>
      </c>
      <c r="AU5" s="77">
        <f t="shared" si="5"/>
        <v>14.517291927272732</v>
      </c>
      <c r="AV5" s="77">
        <f t="shared" si="5"/>
        <v>11.272690800000003</v>
      </c>
      <c r="AW5" s="77">
        <f t="shared" si="5"/>
        <v>9.8446382948571411</v>
      </c>
      <c r="AX5" s="127">
        <f t="shared" si="5"/>
        <v>8.4264300000000016</v>
      </c>
    </row>
    <row r="6" spans="1:50">
      <c r="A6"/>
      <c r="B6" s="4" t="s">
        <v>60</v>
      </c>
      <c r="C6" s="77">
        <v>-7</v>
      </c>
      <c r="D6" s="77">
        <v>-6</v>
      </c>
      <c r="E6" s="77">
        <v>-7</v>
      </c>
      <c r="F6" s="77">
        <v>-8</v>
      </c>
      <c r="G6" s="77">
        <v>-6</v>
      </c>
      <c r="H6" s="77">
        <v>-7</v>
      </c>
      <c r="I6" s="77">
        <v>-6</v>
      </c>
      <c r="J6" s="77">
        <v>-7</v>
      </c>
      <c r="K6" s="77">
        <v>-8</v>
      </c>
      <c r="L6" s="77">
        <v>-6</v>
      </c>
      <c r="M6" s="77">
        <v>-7</v>
      </c>
      <c r="N6" s="78">
        <v>-8</v>
      </c>
      <c r="O6" s="77">
        <f>C6*1.02</f>
        <v>-7.1400000000000006</v>
      </c>
      <c r="P6" s="77">
        <f t="shared" ref="P6:Z6" si="6">D6*1.02</f>
        <v>-6.12</v>
      </c>
      <c r="Q6" s="77">
        <f t="shared" si="6"/>
        <v>-7.1400000000000006</v>
      </c>
      <c r="R6" s="77">
        <f t="shared" si="6"/>
        <v>-8.16</v>
      </c>
      <c r="S6" s="77">
        <f t="shared" si="6"/>
        <v>-6.12</v>
      </c>
      <c r="T6" s="77">
        <f t="shared" si="6"/>
        <v>-7.1400000000000006</v>
      </c>
      <c r="U6" s="77">
        <f t="shared" si="6"/>
        <v>-6.12</v>
      </c>
      <c r="V6" s="77">
        <f t="shared" si="6"/>
        <v>-7.1400000000000006</v>
      </c>
      <c r="W6" s="77">
        <f t="shared" si="6"/>
        <v>-8.16</v>
      </c>
      <c r="X6" s="77">
        <f t="shared" si="6"/>
        <v>-6.12</v>
      </c>
      <c r="Y6" s="77">
        <f t="shared" si="6"/>
        <v>-7.1400000000000006</v>
      </c>
      <c r="Z6" s="77">
        <f t="shared" si="6"/>
        <v>-8.16</v>
      </c>
      <c r="AA6" s="77">
        <f>O6*1.06</f>
        <v>-7.5684000000000013</v>
      </c>
      <c r="AB6" s="77">
        <f t="shared" ref="AB6:AL6" si="7">P6*1.06</f>
        <v>-6.4872000000000005</v>
      </c>
      <c r="AC6" s="77">
        <f t="shared" si="7"/>
        <v>-7.5684000000000013</v>
      </c>
      <c r="AD6" s="77">
        <f t="shared" si="7"/>
        <v>-8.6496000000000013</v>
      </c>
      <c r="AE6" s="77">
        <f t="shared" si="7"/>
        <v>-6.4872000000000005</v>
      </c>
      <c r="AF6" s="77">
        <f t="shared" si="7"/>
        <v>-7.5684000000000013</v>
      </c>
      <c r="AG6" s="77">
        <f t="shared" si="7"/>
        <v>-6.4872000000000005</v>
      </c>
      <c r="AH6" s="77">
        <f t="shared" si="7"/>
        <v>-7.5684000000000013</v>
      </c>
      <c r="AI6" s="77">
        <f t="shared" si="7"/>
        <v>-8.6496000000000013</v>
      </c>
      <c r="AJ6" s="77">
        <f t="shared" si="7"/>
        <v>-6.4872000000000005</v>
      </c>
      <c r="AK6" s="77">
        <f t="shared" si="7"/>
        <v>-7.5684000000000013</v>
      </c>
      <c r="AL6" s="77">
        <f t="shared" si="7"/>
        <v>-8.6496000000000013</v>
      </c>
      <c r="AM6" s="77">
        <f>AA6*1.04</f>
        <v>-7.8711360000000017</v>
      </c>
      <c r="AN6" s="77">
        <f t="shared" ref="AN6:AX6" si="8">AB6*1.04</f>
        <v>-6.7466880000000007</v>
      </c>
      <c r="AO6" s="77">
        <f t="shared" si="8"/>
        <v>-7.8711360000000017</v>
      </c>
      <c r="AP6" s="77">
        <f t="shared" si="8"/>
        <v>-8.9955840000000009</v>
      </c>
      <c r="AQ6" s="77">
        <f t="shared" si="8"/>
        <v>-6.7466880000000007</v>
      </c>
      <c r="AR6" s="77">
        <f t="shared" si="8"/>
        <v>-7.8711360000000017</v>
      </c>
      <c r="AS6" s="77">
        <f t="shared" si="8"/>
        <v>-6.7466880000000007</v>
      </c>
      <c r="AT6" s="77">
        <f t="shared" si="8"/>
        <v>-7.8711360000000017</v>
      </c>
      <c r="AU6" s="77">
        <f t="shared" si="8"/>
        <v>-8.9955840000000009</v>
      </c>
      <c r="AV6" s="77">
        <f t="shared" si="8"/>
        <v>-6.7466880000000007</v>
      </c>
      <c r="AW6" s="77">
        <f t="shared" si="8"/>
        <v>-7.8711360000000017</v>
      </c>
      <c r="AX6" s="127">
        <f t="shared" si="8"/>
        <v>-8.9955840000000009</v>
      </c>
    </row>
    <row r="7" spans="1:50" ht="15" thickBot="1">
      <c r="A7"/>
      <c r="B7" s="80" t="s">
        <v>1</v>
      </c>
      <c r="C7" s="81">
        <f>SUM(C4:C6)</f>
        <v>16.935135135135138</v>
      </c>
      <c r="D7" s="81">
        <f t="shared" ref="D7:AX7" si="9">SUM(D4:D6)</f>
        <v>16.062857142857144</v>
      </c>
      <c r="E7" s="81">
        <f t="shared" si="9"/>
        <v>13.424242424242426</v>
      </c>
      <c r="F7" s="81">
        <f t="shared" si="9"/>
        <v>16.929411764705883</v>
      </c>
      <c r="G7" s="81">
        <f t="shared" si="9"/>
        <v>17.955555555555556</v>
      </c>
      <c r="H7" s="81">
        <f t="shared" si="9"/>
        <v>21.755555555555556</v>
      </c>
      <c r="I7" s="81">
        <f t="shared" si="9"/>
        <v>20.735294117647058</v>
      </c>
      <c r="J7" s="81">
        <f t="shared" si="9"/>
        <v>15.953125</v>
      </c>
      <c r="K7" s="81">
        <f t="shared" si="9"/>
        <v>17.921212121212122</v>
      </c>
      <c r="L7" s="81">
        <f t="shared" si="9"/>
        <v>15.033333333333335</v>
      </c>
      <c r="M7" s="81">
        <f t="shared" si="9"/>
        <v>12.76228571428571</v>
      </c>
      <c r="N7" s="82">
        <f t="shared" si="9"/>
        <v>9.5</v>
      </c>
      <c r="O7" s="81">
        <f t="shared" si="9"/>
        <v>17.154486486486491</v>
      </c>
      <c r="P7" s="81">
        <f t="shared" si="9"/>
        <v>16.273485714285716</v>
      </c>
      <c r="Q7" s="81">
        <f t="shared" si="9"/>
        <v>13.588484848484846</v>
      </c>
      <c r="R7" s="81">
        <f t="shared" si="9"/>
        <v>17.148705882352942</v>
      </c>
      <c r="S7" s="81">
        <f t="shared" si="9"/>
        <v>18.21511111111111</v>
      </c>
      <c r="T7" s="81">
        <f t="shared" si="9"/>
        <v>22.063111111111112</v>
      </c>
      <c r="U7" s="81">
        <f t="shared" si="9"/>
        <v>21.032647058823528</v>
      </c>
      <c r="V7" s="81">
        <f t="shared" si="9"/>
        <v>16.172656249999999</v>
      </c>
      <c r="W7" s="81">
        <f t="shared" si="9"/>
        <v>18.150424242424243</v>
      </c>
      <c r="X7" s="81">
        <f t="shared" si="9"/>
        <v>15.233666666666668</v>
      </c>
      <c r="Y7" s="81">
        <f t="shared" si="9"/>
        <v>12.92990857142857</v>
      </c>
      <c r="Z7" s="82">
        <f t="shared" si="9"/>
        <v>9.6149999999999984</v>
      </c>
      <c r="AA7" s="81">
        <f t="shared" si="9"/>
        <v>18.302445405405411</v>
      </c>
      <c r="AB7" s="81">
        <f t="shared" si="9"/>
        <v>17.361164571428574</v>
      </c>
      <c r="AC7" s="81">
        <f t="shared" si="9"/>
        <v>14.512363636363634</v>
      </c>
      <c r="AD7" s="81">
        <f t="shared" si="9"/>
        <v>18.286002352941182</v>
      </c>
      <c r="AE7" s="81">
        <f t="shared" si="9"/>
        <v>19.366320000000002</v>
      </c>
      <c r="AF7" s="81">
        <f t="shared" si="9"/>
        <v>23.481360000000006</v>
      </c>
      <c r="AG7" s="81">
        <f t="shared" si="9"/>
        <v>22.378658823529413</v>
      </c>
      <c r="AH7" s="81">
        <f t="shared" si="9"/>
        <v>17.211468749999998</v>
      </c>
      <c r="AI7" s="81">
        <f t="shared" si="9"/>
        <v>19.367858181818185</v>
      </c>
      <c r="AJ7" s="81">
        <f t="shared" si="9"/>
        <v>16.238160000000001</v>
      </c>
      <c r="AK7" s="81">
        <f t="shared" si="9"/>
        <v>13.770501257142858</v>
      </c>
      <c r="AL7" s="82">
        <f t="shared" si="9"/>
        <v>10.241399999999997</v>
      </c>
      <c r="AM7" s="81">
        <f t="shared" si="9"/>
        <v>17.747674767567574</v>
      </c>
      <c r="AN7" s="81">
        <f t="shared" si="9"/>
        <v>16.874647508571435</v>
      </c>
      <c r="AO7" s="81">
        <f t="shared" si="9"/>
        <v>14.015250545454544</v>
      </c>
      <c r="AP7" s="81">
        <f t="shared" si="9"/>
        <v>17.634246423529412</v>
      </c>
      <c r="AQ7" s="81">
        <f t="shared" si="9"/>
        <v>18.682917600000003</v>
      </c>
      <c r="AR7" s="81">
        <f t="shared" si="9"/>
        <v>22.739236800000008</v>
      </c>
      <c r="AS7" s="81">
        <f t="shared" si="9"/>
        <v>21.699946588235292</v>
      </c>
      <c r="AT7" s="81">
        <f t="shared" si="9"/>
        <v>16.538288812499999</v>
      </c>
      <c r="AU7" s="81">
        <f t="shared" si="9"/>
        <v>18.748557927272728</v>
      </c>
      <c r="AV7" s="81">
        <f t="shared" si="9"/>
        <v>15.717952800000004</v>
      </c>
      <c r="AW7" s="81">
        <f t="shared" si="9"/>
        <v>13.165452294857138</v>
      </c>
      <c r="AX7" s="128">
        <f t="shared" si="9"/>
        <v>9.6053459999999973</v>
      </c>
    </row>
    <row r="28" spans="1:50" ht="19.5" customHeight="1">
      <c r="A28"/>
      <c r="B28" s="79" t="s">
        <v>7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</row>
    <row r="29" spans="1:50" ht="22.5">
      <c r="A29"/>
      <c r="B29" s="83" t="s">
        <v>291</v>
      </c>
      <c r="C29" s="254" t="s">
        <v>325</v>
      </c>
      <c r="D29" s="124" t="s">
        <v>322</v>
      </c>
      <c r="E29" s="124" t="s">
        <v>326</v>
      </c>
      <c r="F29" s="124" t="s">
        <v>327</v>
      </c>
      <c r="G29" s="124" t="s">
        <v>328</v>
      </c>
      <c r="H29" s="124" t="s">
        <v>349</v>
      </c>
      <c r="I29" s="124" t="s">
        <v>350</v>
      </c>
      <c r="J29" s="124" t="s">
        <v>329</v>
      </c>
      <c r="K29" s="124" t="s">
        <v>330</v>
      </c>
      <c r="L29" s="124" t="s">
        <v>331</v>
      </c>
      <c r="M29" s="124" t="s">
        <v>332</v>
      </c>
      <c r="N29" s="125" t="s">
        <v>333</v>
      </c>
      <c r="O29" s="124" t="s">
        <v>323</v>
      </c>
      <c r="P29" s="124" t="s">
        <v>334</v>
      </c>
      <c r="Q29" s="124" t="s">
        <v>335</v>
      </c>
      <c r="R29" s="124" t="s">
        <v>336</v>
      </c>
      <c r="S29" s="124" t="s">
        <v>337</v>
      </c>
      <c r="T29" s="124" t="s">
        <v>348</v>
      </c>
      <c r="U29" s="124" t="s">
        <v>351</v>
      </c>
      <c r="V29" s="124" t="s">
        <v>338</v>
      </c>
      <c r="W29" s="124" t="s">
        <v>339</v>
      </c>
      <c r="X29" s="124" t="s">
        <v>340</v>
      </c>
      <c r="Y29" s="124" t="s">
        <v>341</v>
      </c>
      <c r="Z29" s="125" t="s">
        <v>342</v>
      </c>
      <c r="AA29" s="124" t="s">
        <v>324</v>
      </c>
      <c r="AB29" s="124" t="s">
        <v>343</v>
      </c>
      <c r="AC29" s="124" t="s">
        <v>344</v>
      </c>
      <c r="AD29" s="124" t="s">
        <v>345</v>
      </c>
      <c r="AE29" s="124" t="s">
        <v>346</v>
      </c>
      <c r="AF29" s="124" t="s">
        <v>347</v>
      </c>
      <c r="AG29" s="124" t="s">
        <v>352</v>
      </c>
      <c r="AH29" s="124" t="s">
        <v>353</v>
      </c>
      <c r="AI29" s="124" t="s">
        <v>354</v>
      </c>
      <c r="AJ29" s="124" t="s">
        <v>355</v>
      </c>
      <c r="AK29" s="124" t="s">
        <v>356</v>
      </c>
      <c r="AL29" s="125" t="s">
        <v>357</v>
      </c>
      <c r="AM29" s="124" t="s">
        <v>358</v>
      </c>
      <c r="AN29" s="124" t="s">
        <v>359</v>
      </c>
      <c r="AO29" s="124" t="s">
        <v>360</v>
      </c>
      <c r="AP29" s="124" t="s">
        <v>361</v>
      </c>
      <c r="AQ29" s="124" t="s">
        <v>367</v>
      </c>
      <c r="AR29" s="124" t="s">
        <v>369</v>
      </c>
      <c r="AS29" s="124" t="s">
        <v>368</v>
      </c>
      <c r="AT29" s="124" t="s">
        <v>366</v>
      </c>
      <c r="AU29" s="124" t="s">
        <v>365</v>
      </c>
      <c r="AV29" s="124" t="s">
        <v>364</v>
      </c>
      <c r="AW29" s="124" t="s">
        <v>363</v>
      </c>
      <c r="AX29" s="126" t="s">
        <v>362</v>
      </c>
    </row>
    <row r="30" spans="1:50">
      <c r="A30"/>
      <c r="B30" s="4" t="s">
        <v>232</v>
      </c>
      <c r="C30" s="77">
        <f>C4/C37</f>
        <v>37</v>
      </c>
      <c r="D30" s="77">
        <f t="shared" ref="D30:AX30" si="10">D4/D37</f>
        <v>34.999999999999993</v>
      </c>
      <c r="E30" s="77">
        <f t="shared" si="10"/>
        <v>33</v>
      </c>
      <c r="F30" s="77">
        <f t="shared" si="10"/>
        <v>34</v>
      </c>
      <c r="G30" s="77">
        <f t="shared" si="10"/>
        <v>36</v>
      </c>
      <c r="H30" s="77">
        <f t="shared" si="10"/>
        <v>36</v>
      </c>
      <c r="I30" s="77">
        <f t="shared" si="10"/>
        <v>34</v>
      </c>
      <c r="J30" s="77">
        <f t="shared" si="10"/>
        <v>32</v>
      </c>
      <c r="K30" s="77">
        <f t="shared" si="10"/>
        <v>33</v>
      </c>
      <c r="L30" s="77">
        <f t="shared" si="10"/>
        <v>32.999999999999993</v>
      </c>
      <c r="M30" s="77">
        <f t="shared" si="10"/>
        <v>35</v>
      </c>
      <c r="N30" s="78">
        <f t="shared" si="10"/>
        <v>32</v>
      </c>
      <c r="O30" s="77">
        <f t="shared" si="10"/>
        <v>37.000000000000007</v>
      </c>
      <c r="P30" s="77">
        <f t="shared" si="10"/>
        <v>35</v>
      </c>
      <c r="Q30" s="77">
        <f t="shared" si="10"/>
        <v>33</v>
      </c>
      <c r="R30" s="77">
        <f t="shared" si="10"/>
        <v>34</v>
      </c>
      <c r="S30" s="77">
        <f t="shared" si="10"/>
        <v>36</v>
      </c>
      <c r="T30" s="77">
        <f t="shared" si="10"/>
        <v>36</v>
      </c>
      <c r="U30" s="77">
        <f t="shared" si="10"/>
        <v>34</v>
      </c>
      <c r="V30" s="77">
        <f t="shared" si="10"/>
        <v>32</v>
      </c>
      <c r="W30" s="77">
        <f t="shared" si="10"/>
        <v>33</v>
      </c>
      <c r="X30" s="77">
        <f t="shared" si="10"/>
        <v>33.000000000000007</v>
      </c>
      <c r="Y30" s="77">
        <f t="shared" si="10"/>
        <v>35</v>
      </c>
      <c r="Z30" s="78">
        <f t="shared" si="10"/>
        <v>32</v>
      </c>
      <c r="AA30" s="77">
        <f t="shared" si="10"/>
        <v>37</v>
      </c>
      <c r="AB30" s="77">
        <f t="shared" si="10"/>
        <v>35.000000000000007</v>
      </c>
      <c r="AC30" s="77">
        <f t="shared" si="10"/>
        <v>33</v>
      </c>
      <c r="AD30" s="77">
        <f t="shared" si="10"/>
        <v>34</v>
      </c>
      <c r="AE30" s="77">
        <f t="shared" si="10"/>
        <v>36.000000000000007</v>
      </c>
      <c r="AF30" s="77">
        <f t="shared" si="10"/>
        <v>36</v>
      </c>
      <c r="AG30" s="77">
        <f t="shared" si="10"/>
        <v>34</v>
      </c>
      <c r="AH30" s="77">
        <f t="shared" si="10"/>
        <v>32</v>
      </c>
      <c r="AI30" s="77">
        <f t="shared" si="10"/>
        <v>33</v>
      </c>
      <c r="AJ30" s="77">
        <f t="shared" si="10"/>
        <v>33</v>
      </c>
      <c r="AK30" s="77">
        <f t="shared" si="10"/>
        <v>35</v>
      </c>
      <c r="AL30" s="78">
        <f t="shared" si="10"/>
        <v>32</v>
      </c>
      <c r="AM30" s="77">
        <f t="shared" si="10"/>
        <v>37.000000000000007</v>
      </c>
      <c r="AN30" s="77">
        <f t="shared" si="10"/>
        <v>35</v>
      </c>
      <c r="AO30" s="77">
        <f t="shared" si="10"/>
        <v>33</v>
      </c>
      <c r="AP30" s="77">
        <f t="shared" si="10"/>
        <v>34</v>
      </c>
      <c r="AQ30" s="77">
        <f t="shared" si="10"/>
        <v>36</v>
      </c>
      <c r="AR30" s="77">
        <f t="shared" si="10"/>
        <v>36</v>
      </c>
      <c r="AS30" s="77">
        <f t="shared" si="10"/>
        <v>34</v>
      </c>
      <c r="AT30" s="77">
        <f t="shared" si="10"/>
        <v>32</v>
      </c>
      <c r="AU30" s="77">
        <f t="shared" si="10"/>
        <v>33.000000000000007</v>
      </c>
      <c r="AV30" s="77">
        <f t="shared" si="10"/>
        <v>33</v>
      </c>
      <c r="AW30" s="77">
        <f t="shared" si="10"/>
        <v>34.999999999999993</v>
      </c>
      <c r="AX30" s="78">
        <f t="shared" si="10"/>
        <v>32</v>
      </c>
    </row>
    <row r="31" spans="1:50">
      <c r="A31"/>
      <c r="B31" s="4" t="s">
        <v>230</v>
      </c>
      <c r="C31" s="77">
        <f>C5/C38</f>
        <v>46</v>
      </c>
      <c r="D31" s="77">
        <f t="shared" ref="D31:AX31" si="11">D5/D38</f>
        <v>44</v>
      </c>
      <c r="E31" s="77">
        <f t="shared" si="11"/>
        <v>43.000000000000007</v>
      </c>
      <c r="F31" s="77">
        <f t="shared" si="11"/>
        <v>39.000000000000007</v>
      </c>
      <c r="G31" s="77">
        <f t="shared" si="11"/>
        <v>31.999999999999993</v>
      </c>
      <c r="H31" s="77">
        <f t="shared" si="11"/>
        <v>41</v>
      </c>
      <c r="I31" s="77">
        <f t="shared" si="11"/>
        <v>38</v>
      </c>
      <c r="J31" s="77">
        <f t="shared" si="11"/>
        <v>35</v>
      </c>
      <c r="K31" s="77">
        <f t="shared" si="11"/>
        <v>41</v>
      </c>
      <c r="L31" s="77">
        <f t="shared" si="11"/>
        <v>43.000000000000007</v>
      </c>
      <c r="M31" s="77">
        <f t="shared" si="11"/>
        <v>41.000000000000007</v>
      </c>
      <c r="N31" s="78">
        <f t="shared" si="11"/>
        <v>30</v>
      </c>
      <c r="O31" s="77">
        <f t="shared" si="11"/>
        <v>45.54901960784315</v>
      </c>
      <c r="P31" s="77">
        <f t="shared" si="11"/>
        <v>43.568627450980394</v>
      </c>
      <c r="Q31" s="77">
        <f t="shared" si="11"/>
        <v>42.578431372549019</v>
      </c>
      <c r="R31" s="77">
        <f t="shared" si="11"/>
        <v>38.617647058823529</v>
      </c>
      <c r="S31" s="77">
        <f t="shared" si="11"/>
        <v>31.686274509803916</v>
      </c>
      <c r="T31" s="77">
        <f t="shared" si="11"/>
        <v>40.598039215686285</v>
      </c>
      <c r="U31" s="77">
        <f t="shared" si="11"/>
        <v>37.627450980392155</v>
      </c>
      <c r="V31" s="77">
        <f t="shared" si="11"/>
        <v>34.656862745098046</v>
      </c>
      <c r="W31" s="77">
        <f t="shared" si="11"/>
        <v>40.598039215686271</v>
      </c>
      <c r="X31" s="77">
        <f t="shared" si="11"/>
        <v>42.578431372549034</v>
      </c>
      <c r="Y31" s="77">
        <f t="shared" si="11"/>
        <v>40.598039215686242</v>
      </c>
      <c r="Z31" s="78">
        <f t="shared" si="11"/>
        <v>29.705882352941178</v>
      </c>
      <c r="AA31" s="77">
        <f t="shared" si="11"/>
        <v>46.850420168067245</v>
      </c>
      <c r="AB31" s="77">
        <f t="shared" si="11"/>
        <v>44.813445378151272</v>
      </c>
      <c r="AC31" s="77">
        <f t="shared" si="11"/>
        <v>43.794957983193278</v>
      </c>
      <c r="AD31" s="77">
        <f t="shared" si="11"/>
        <v>39.721008403361346</v>
      </c>
      <c r="AE31" s="77">
        <f t="shared" si="11"/>
        <v>32.591596638655467</v>
      </c>
      <c r="AF31" s="77">
        <f t="shared" si="11"/>
        <v>41.757983193277319</v>
      </c>
      <c r="AG31" s="77">
        <f t="shared" si="11"/>
        <v>38.702521008403359</v>
      </c>
      <c r="AH31" s="77">
        <f t="shared" si="11"/>
        <v>35.647058823529413</v>
      </c>
      <c r="AI31" s="77">
        <f t="shared" si="11"/>
        <v>41.757983193277319</v>
      </c>
      <c r="AJ31" s="77">
        <f t="shared" si="11"/>
        <v>43.794957983193292</v>
      </c>
      <c r="AK31" s="77">
        <f t="shared" si="11"/>
        <v>41.757983193277305</v>
      </c>
      <c r="AL31" s="78">
        <f t="shared" si="11"/>
        <v>30.554621848739501</v>
      </c>
      <c r="AM31" s="77">
        <f t="shared" si="11"/>
        <v>50.795718708536072</v>
      </c>
      <c r="AN31" s="77">
        <f t="shared" si="11"/>
        <v>48.587209199469278</v>
      </c>
      <c r="AO31" s="77">
        <f t="shared" si="11"/>
        <v>47.482954444935885</v>
      </c>
      <c r="AP31" s="77">
        <f t="shared" si="11"/>
        <v>43.065935426802319</v>
      </c>
      <c r="AQ31" s="77">
        <f t="shared" si="11"/>
        <v>35.336152145068553</v>
      </c>
      <c r="AR31" s="77">
        <f t="shared" si="11"/>
        <v>45.274444935869091</v>
      </c>
      <c r="AS31" s="77">
        <f t="shared" si="11"/>
        <v>41.961680672268905</v>
      </c>
      <c r="AT31" s="77">
        <f t="shared" si="11"/>
        <v>38.648916408668732</v>
      </c>
      <c r="AU31" s="77">
        <f t="shared" si="11"/>
        <v>45.274444935869106</v>
      </c>
      <c r="AV31" s="77">
        <f t="shared" si="11"/>
        <v>47.482954444935885</v>
      </c>
      <c r="AW31" s="77">
        <f t="shared" si="11"/>
        <v>45.27444493586907</v>
      </c>
      <c r="AX31" s="78">
        <f t="shared" si="11"/>
        <v>33.127642636001781</v>
      </c>
    </row>
    <row r="32" spans="1:50">
      <c r="A32"/>
      <c r="B32" s="4" t="s">
        <v>231</v>
      </c>
      <c r="C32" s="77">
        <f>C6/C38</f>
        <v>-26.979166666666661</v>
      </c>
      <c r="D32" s="77">
        <f t="shared" ref="D32:Z32" si="12">AVERAGE(C6:D6)/D38</f>
        <v>-25.852272727272727</v>
      </c>
      <c r="E32" s="77">
        <f t="shared" si="12"/>
        <v>-26.8125</v>
      </c>
      <c r="F32" s="77">
        <f t="shared" si="12"/>
        <v>-24.519230769230766</v>
      </c>
      <c r="G32" s="77">
        <f t="shared" si="12"/>
        <v>-22.499999999999996</v>
      </c>
      <c r="H32" s="77">
        <f t="shared" si="12"/>
        <v>-20.892857142857142</v>
      </c>
      <c r="I32" s="77">
        <f t="shared" si="12"/>
        <v>-21.047619047619051</v>
      </c>
      <c r="J32" s="77">
        <f t="shared" si="12"/>
        <v>-22.857142857142858</v>
      </c>
      <c r="K32" s="77">
        <f t="shared" si="12"/>
        <v>-23.79807692307692</v>
      </c>
      <c r="L32" s="77">
        <f t="shared" si="12"/>
        <v>-30</v>
      </c>
      <c r="M32" s="77">
        <f t="shared" si="12"/>
        <v>-30.414438502673807</v>
      </c>
      <c r="N32" s="77">
        <f t="shared" si="12"/>
        <v>-30</v>
      </c>
      <c r="O32" s="77">
        <f t="shared" si="12"/>
        <v>-28.603962418300657</v>
      </c>
      <c r="P32" s="77">
        <f t="shared" si="12"/>
        <v>-25.852272727272727</v>
      </c>
      <c r="Q32" s="77">
        <f t="shared" si="12"/>
        <v>-26.812500000000004</v>
      </c>
      <c r="R32" s="77">
        <f t="shared" si="12"/>
        <v>-24.519230769230766</v>
      </c>
      <c r="S32" s="77">
        <f t="shared" si="12"/>
        <v>-22.499999999999996</v>
      </c>
      <c r="T32" s="77">
        <f t="shared" si="12"/>
        <v>-20.892857142857146</v>
      </c>
      <c r="U32" s="77">
        <f t="shared" si="12"/>
        <v>-21.047619047619051</v>
      </c>
      <c r="V32" s="77">
        <f t="shared" si="12"/>
        <v>-22.857142857142865</v>
      </c>
      <c r="W32" s="77">
        <f t="shared" si="12"/>
        <v>-23.79807692307692</v>
      </c>
      <c r="X32" s="77">
        <f t="shared" si="12"/>
        <v>-30.000000000000007</v>
      </c>
      <c r="Y32" s="77">
        <f t="shared" si="12"/>
        <v>-30.414438502673782</v>
      </c>
      <c r="Z32" s="77">
        <f t="shared" si="12"/>
        <v>-30</v>
      </c>
      <c r="AA32" s="77">
        <f t="shared" ref="AA32:AX32" si="13">AVERAGE(Z6:AA6)/AA38</f>
        <v>-28.300595238095241</v>
      </c>
      <c r="AB32" s="77">
        <f t="shared" si="13"/>
        <v>-26.098484848484851</v>
      </c>
      <c r="AC32" s="77">
        <f t="shared" si="13"/>
        <v>-27.067857142857143</v>
      </c>
      <c r="AD32" s="77">
        <f t="shared" si="13"/>
        <v>-24.752747252747255</v>
      </c>
      <c r="AE32" s="77">
        <f t="shared" si="13"/>
        <v>-22.714285714285715</v>
      </c>
      <c r="AF32" s="77">
        <f t="shared" si="13"/>
        <v>-21.091836734693882</v>
      </c>
      <c r="AG32" s="77">
        <f t="shared" si="13"/>
        <v>-21.248072562358281</v>
      </c>
      <c r="AH32" s="77">
        <f t="shared" si="13"/>
        <v>-23.074829931972793</v>
      </c>
      <c r="AI32" s="77">
        <f t="shared" si="13"/>
        <v>-24.024725274725281</v>
      </c>
      <c r="AJ32" s="77">
        <f t="shared" si="13"/>
        <v>-30.285714285714288</v>
      </c>
      <c r="AK32" s="77">
        <f t="shared" si="13"/>
        <v>-30.704099821746883</v>
      </c>
      <c r="AL32" s="78">
        <f t="shared" si="13"/>
        <v>-30.285714285714295</v>
      </c>
      <c r="AM32" s="77">
        <f t="shared" si="13"/>
        <v>-31.290810359231422</v>
      </c>
      <c r="AN32" s="77">
        <f t="shared" si="13"/>
        <v>-28.570972886762366</v>
      </c>
      <c r="AO32" s="77">
        <f t="shared" si="13"/>
        <v>-29.63218045112783</v>
      </c>
      <c r="AP32" s="77">
        <f t="shared" si="13"/>
        <v>-27.097744360902261</v>
      </c>
      <c r="AQ32" s="77">
        <f t="shared" si="13"/>
        <v>-24.866165413533835</v>
      </c>
      <c r="AR32" s="77">
        <f t="shared" si="13"/>
        <v>-23.09001074113856</v>
      </c>
      <c r="AS32" s="77">
        <f t="shared" si="13"/>
        <v>-23.261047857739591</v>
      </c>
      <c r="AT32" s="77">
        <f t="shared" si="13"/>
        <v>-25.260866451843903</v>
      </c>
      <c r="AU32" s="77">
        <f t="shared" si="13"/>
        <v>-26.300751879699252</v>
      </c>
      <c r="AV32" s="77">
        <f t="shared" si="13"/>
        <v>-33.154887218045118</v>
      </c>
      <c r="AW32" s="77">
        <f t="shared" si="13"/>
        <v>-33.61290927854396</v>
      </c>
      <c r="AX32" s="78">
        <f t="shared" si="13"/>
        <v>-33.154887218045126</v>
      </c>
    </row>
    <row r="33" spans="1:50" ht="15" thickBot="1">
      <c r="A33"/>
      <c r="B33" s="80" t="s">
        <v>86</v>
      </c>
      <c r="C33" s="81">
        <f>SUM(C30:C32)</f>
        <v>56.020833333333343</v>
      </c>
      <c r="D33" s="81">
        <f t="shared" ref="D33" si="14">SUM(D30:D32)</f>
        <v>53.147727272727273</v>
      </c>
      <c r="E33" s="81">
        <f t="shared" ref="E33" si="15">SUM(E30:E32)</f>
        <v>49.1875</v>
      </c>
      <c r="F33" s="81">
        <f t="shared" ref="F33" si="16">SUM(F30:F32)</f>
        <v>48.480769230769234</v>
      </c>
      <c r="G33" s="81">
        <f t="shared" ref="G33" si="17">SUM(G30:G32)</f>
        <v>45.5</v>
      </c>
      <c r="H33" s="81">
        <f t="shared" ref="H33" si="18">SUM(H30:H32)</f>
        <v>56.107142857142861</v>
      </c>
      <c r="I33" s="81">
        <f t="shared" ref="I33" si="19">SUM(I30:I32)</f>
        <v>50.952380952380949</v>
      </c>
      <c r="J33" s="81">
        <f t="shared" ref="J33" si="20">SUM(J30:J32)</f>
        <v>44.142857142857139</v>
      </c>
      <c r="K33" s="81">
        <f t="shared" ref="K33" si="21">SUM(K30:K32)</f>
        <v>50.20192307692308</v>
      </c>
      <c r="L33" s="81">
        <f t="shared" ref="L33" si="22">SUM(L30:L32)</f>
        <v>46</v>
      </c>
      <c r="M33" s="81">
        <f t="shared" ref="M33" si="23">SUM(M30:M32)</f>
        <v>45.585561497326196</v>
      </c>
      <c r="N33" s="82">
        <f t="shared" ref="N33" si="24">SUM(N30:N32)</f>
        <v>32</v>
      </c>
      <c r="O33" s="81">
        <f>SUM(O30:O32)</f>
        <v>53.945057189542496</v>
      </c>
      <c r="P33" s="81">
        <f t="shared" ref="P33" si="25">SUM(P30:P32)</f>
        <v>52.71635472370766</v>
      </c>
      <c r="Q33" s="81">
        <f t="shared" ref="Q33" si="26">SUM(Q30:Q32)</f>
        <v>48.765931372549019</v>
      </c>
      <c r="R33" s="81">
        <f t="shared" ref="R33" si="27">SUM(R30:R32)</f>
        <v>48.09841628959277</v>
      </c>
      <c r="S33" s="81">
        <f t="shared" ref="S33" si="28">SUM(S30:S32)</f>
        <v>45.186274509803923</v>
      </c>
      <c r="T33" s="81">
        <f t="shared" ref="T33" si="29">SUM(T30:T32)</f>
        <v>55.705182072829139</v>
      </c>
      <c r="U33" s="81">
        <f t="shared" ref="U33" si="30">SUM(U30:U32)</f>
        <v>50.579831932773104</v>
      </c>
      <c r="V33" s="81">
        <f t="shared" ref="V33" si="31">SUM(V30:V32)</f>
        <v>43.799719887955177</v>
      </c>
      <c r="W33" s="81">
        <f t="shared" ref="W33" si="32">SUM(W30:W32)</f>
        <v>49.799962292609351</v>
      </c>
      <c r="X33" s="81">
        <f t="shared" ref="X33" si="33">SUM(X30:X32)</f>
        <v>45.578431372549026</v>
      </c>
      <c r="Y33" s="81">
        <f t="shared" ref="Y33" si="34">SUM(Y30:Y32)</f>
        <v>45.18360071301246</v>
      </c>
      <c r="Z33" s="82">
        <f t="shared" ref="Z33" si="35">SUM(Z30:Z32)</f>
        <v>31.705882352941174</v>
      </c>
      <c r="AA33" s="81">
        <f>SUM(AA30:AA32)</f>
        <v>55.549824929972004</v>
      </c>
      <c r="AB33" s="81">
        <f t="shared" ref="AB33" si="36">SUM(AB30:AB32)</f>
        <v>53.714960529666421</v>
      </c>
      <c r="AC33" s="81">
        <f t="shared" ref="AC33" si="37">SUM(AC30:AC32)</f>
        <v>49.727100840336142</v>
      </c>
      <c r="AD33" s="81">
        <f t="shared" ref="AD33" si="38">SUM(AD30:AD32)</f>
        <v>48.968261150614083</v>
      </c>
      <c r="AE33" s="81">
        <f t="shared" ref="AE33" si="39">SUM(AE30:AE32)</f>
        <v>45.877310924369759</v>
      </c>
      <c r="AF33" s="81">
        <f t="shared" ref="AF33" si="40">SUM(AF30:AF32)</f>
        <v>56.666146458583427</v>
      </c>
      <c r="AG33" s="81">
        <f t="shared" ref="AG33" si="41">SUM(AG30:AG32)</f>
        <v>51.45444844604507</v>
      </c>
      <c r="AH33" s="81">
        <f t="shared" ref="AH33" si="42">SUM(AH30:AH32)</f>
        <v>44.572228891556627</v>
      </c>
      <c r="AI33" s="81">
        <f t="shared" ref="AI33" si="43">SUM(AI30:AI32)</f>
        <v>50.733257918552027</v>
      </c>
      <c r="AJ33" s="81">
        <f t="shared" ref="AJ33" si="44">SUM(AJ30:AJ32)</f>
        <v>46.509243697478993</v>
      </c>
      <c r="AK33" s="81">
        <f t="shared" ref="AK33" si="45">SUM(AK30:AK32)</f>
        <v>46.053883371530432</v>
      </c>
      <c r="AL33" s="82">
        <f t="shared" ref="AL33" si="46">SUM(AL30:AL32)</f>
        <v>32.268907563025209</v>
      </c>
      <c r="AM33" s="81">
        <f>SUM(AM30:AM32)</f>
        <v>56.50490834930465</v>
      </c>
      <c r="AN33" s="81">
        <f t="shared" ref="AN33" si="47">SUM(AN30:AN32)</f>
        <v>55.016236312706909</v>
      </c>
      <c r="AO33" s="81">
        <f t="shared" ref="AO33" si="48">SUM(AO30:AO32)</f>
        <v>50.850773993808055</v>
      </c>
      <c r="AP33" s="81">
        <f t="shared" ref="AP33" si="49">SUM(AP30:AP32)</f>
        <v>49.968191065900065</v>
      </c>
      <c r="AQ33" s="81">
        <f t="shared" ref="AQ33" si="50">SUM(AQ30:AQ32)</f>
        <v>46.469986731534718</v>
      </c>
      <c r="AR33" s="81">
        <f t="shared" ref="AR33" si="51">SUM(AR30:AR32)</f>
        <v>58.184434194730542</v>
      </c>
      <c r="AS33" s="81">
        <f t="shared" ref="AS33" si="52">SUM(AS30:AS32)</f>
        <v>52.700632814529307</v>
      </c>
      <c r="AT33" s="81">
        <f t="shared" ref="AT33" si="53">SUM(AT30:AT32)</f>
        <v>45.388049956824823</v>
      </c>
      <c r="AU33" s="81">
        <f t="shared" ref="AU33" si="54">SUM(AU30:AU32)</f>
        <v>51.973693056169864</v>
      </c>
      <c r="AV33" s="81">
        <f t="shared" ref="AV33" si="55">SUM(AV30:AV32)</f>
        <v>47.328067226890767</v>
      </c>
      <c r="AW33" s="81">
        <f t="shared" ref="AW33" si="56">SUM(AW30:AW32)</f>
        <v>46.661535657325111</v>
      </c>
      <c r="AX33" s="82">
        <f t="shared" ref="AX33" si="57">SUM(AX30:AX32)</f>
        <v>31.972755417956655</v>
      </c>
    </row>
    <row r="34" spans="1:50">
      <c r="A34"/>
      <c r="B34" s="115" t="s">
        <v>268</v>
      </c>
      <c r="C34" s="120">
        <v>10.054054054054054</v>
      </c>
      <c r="D34" s="120">
        <v>8.8000000000000007</v>
      </c>
      <c r="E34" s="120">
        <v>9.3939393939393945</v>
      </c>
      <c r="F34" s="120">
        <v>11.470588235294118</v>
      </c>
      <c r="G34" s="120">
        <v>12.055555555555555</v>
      </c>
      <c r="H34" s="120">
        <v>13.333333333333334</v>
      </c>
      <c r="I34" s="120">
        <v>13.676470588235293</v>
      </c>
      <c r="J34" s="120">
        <v>12.59375</v>
      </c>
      <c r="K34" s="120">
        <v>11.818181818181818</v>
      </c>
      <c r="L34" s="120">
        <v>10.333333333333334</v>
      </c>
      <c r="M34" s="120">
        <v>9.4285714285714288</v>
      </c>
      <c r="N34" s="121">
        <v>9.6875</v>
      </c>
      <c r="O34" s="120">
        <v>10.255135135135134</v>
      </c>
      <c r="P34" s="120">
        <v>8.9760000000000009</v>
      </c>
      <c r="Q34" s="120">
        <v>9.581818181818182</v>
      </c>
      <c r="R34" s="120">
        <v>11.700000000000001</v>
      </c>
      <c r="S34" s="120">
        <v>12.296666666666669</v>
      </c>
      <c r="T34" s="120">
        <v>13.600000000000001</v>
      </c>
      <c r="U34" s="120">
        <v>13.950000000000001</v>
      </c>
      <c r="V34" s="120">
        <v>12.845625</v>
      </c>
      <c r="W34" s="120">
        <v>12.054545454545455</v>
      </c>
      <c r="X34" s="120">
        <v>10.54</v>
      </c>
      <c r="Y34" s="120">
        <v>9.6171428571428574</v>
      </c>
      <c r="Z34" s="121">
        <v>9.8812499999999996</v>
      </c>
      <c r="AA34" s="120">
        <v>10.767891891891892</v>
      </c>
      <c r="AB34" s="120">
        <v>9.4247999999999994</v>
      </c>
      <c r="AC34" s="120">
        <v>10.060909090909091</v>
      </c>
      <c r="AD34" s="120">
        <v>12.285</v>
      </c>
      <c r="AE34" s="120">
        <v>12.9115</v>
      </c>
      <c r="AF34" s="120">
        <v>14.280000000000001</v>
      </c>
      <c r="AG34" s="120">
        <v>14.647500000000001</v>
      </c>
      <c r="AH34" s="120">
        <v>13.48790625</v>
      </c>
      <c r="AI34" s="120">
        <v>12.657272727272726</v>
      </c>
      <c r="AJ34" s="120">
        <v>11.067</v>
      </c>
      <c r="AK34" s="120">
        <v>10.098000000000001</v>
      </c>
      <c r="AL34" s="121">
        <v>10.3753125</v>
      </c>
      <c r="AM34" s="120">
        <v>10.229497297297296</v>
      </c>
      <c r="AN34" s="120">
        <v>8.9535599999999995</v>
      </c>
      <c r="AO34" s="120">
        <v>9.5578636363636349</v>
      </c>
      <c r="AP34" s="120">
        <v>11.670749999999998</v>
      </c>
      <c r="AQ34" s="120">
        <v>12.265925000000001</v>
      </c>
      <c r="AR34" s="120">
        <v>13.566000000000003</v>
      </c>
      <c r="AS34" s="120">
        <v>13.915125000000002</v>
      </c>
      <c r="AT34" s="120">
        <v>12.813510937499998</v>
      </c>
      <c r="AU34" s="120">
        <v>12.024409090909089</v>
      </c>
      <c r="AV34" s="120">
        <v>10.51365</v>
      </c>
      <c r="AW34" s="120">
        <v>9.5931000000000015</v>
      </c>
      <c r="AX34" s="121">
        <v>9.8565468749999976</v>
      </c>
    </row>
    <row r="35" spans="1:50">
      <c r="A35"/>
      <c r="B35" s="115" t="s">
        <v>73</v>
      </c>
      <c r="C35" s="120">
        <v>8.0432432432432446</v>
      </c>
      <c r="D35" s="120">
        <v>7.0400000000000009</v>
      </c>
      <c r="E35" s="120">
        <v>7.5151515151515156</v>
      </c>
      <c r="F35" s="120">
        <v>9.1764705882352953</v>
      </c>
      <c r="G35" s="120">
        <v>9.6444444444444457</v>
      </c>
      <c r="H35" s="120">
        <v>9.3333333333333339</v>
      </c>
      <c r="I35" s="120">
        <v>9.5735294117647047</v>
      </c>
      <c r="J35" s="120">
        <v>8.8156249999999989</v>
      </c>
      <c r="K35" s="120">
        <v>9.454545454545455</v>
      </c>
      <c r="L35" s="120">
        <v>7.2333333333333334</v>
      </c>
      <c r="M35" s="120">
        <f>7.54285714285714*0.85</f>
        <v>6.4114285714285693</v>
      </c>
      <c r="N35" s="121">
        <f>7.75</f>
        <v>7.75</v>
      </c>
      <c r="O35" s="120">
        <v>8.2041081081081071</v>
      </c>
      <c r="P35" s="120">
        <v>7.1808000000000014</v>
      </c>
      <c r="Q35" s="120">
        <v>7.665454545454546</v>
      </c>
      <c r="R35" s="120">
        <v>9.3600000000000012</v>
      </c>
      <c r="S35" s="120">
        <v>9.8373333333333353</v>
      </c>
      <c r="T35" s="120">
        <v>9.52</v>
      </c>
      <c r="U35" s="120">
        <v>9.7650000000000006</v>
      </c>
      <c r="V35" s="120">
        <v>8.9919374999999988</v>
      </c>
      <c r="W35" s="120">
        <v>9.6436363636363645</v>
      </c>
      <c r="X35" s="120">
        <v>7.3779999999999992</v>
      </c>
      <c r="Y35" s="120">
        <f>7.69371428571429*0.85</f>
        <v>6.5396571428571466</v>
      </c>
      <c r="Z35" s="121">
        <v>7.9050000000000002</v>
      </c>
      <c r="AA35" s="120">
        <v>8.6143135135135136</v>
      </c>
      <c r="AB35" s="120">
        <v>7.5398399999999999</v>
      </c>
      <c r="AC35" s="120">
        <v>8.0487272727272732</v>
      </c>
      <c r="AD35" s="120">
        <v>9.8280000000000012</v>
      </c>
      <c r="AE35" s="120">
        <v>10.3292</v>
      </c>
      <c r="AF35" s="120">
        <v>9.9960000000000004</v>
      </c>
      <c r="AG35" s="120">
        <v>10.25325</v>
      </c>
      <c r="AH35" s="120">
        <v>9.4415343749999998</v>
      </c>
      <c r="AI35" s="120">
        <v>10.125818181818182</v>
      </c>
      <c r="AJ35" s="120">
        <v>7.7468999999999992</v>
      </c>
      <c r="AK35" s="120">
        <f>8.0784*0.85</f>
        <v>6.8666400000000003</v>
      </c>
      <c r="AL35" s="121">
        <v>8.3002500000000001</v>
      </c>
      <c r="AM35" s="120">
        <v>8.1835978378378371</v>
      </c>
      <c r="AN35" s="120">
        <v>7.1628480000000003</v>
      </c>
      <c r="AO35" s="120">
        <v>7.6462909090909079</v>
      </c>
      <c r="AP35" s="120">
        <v>9.3365999999999989</v>
      </c>
      <c r="AQ35" s="120">
        <v>9.8127400000000016</v>
      </c>
      <c r="AR35" s="120">
        <v>9.4962000000000018</v>
      </c>
      <c r="AS35" s="120">
        <v>9.7405875000000002</v>
      </c>
      <c r="AT35" s="120">
        <v>8.9694576562499986</v>
      </c>
      <c r="AU35" s="120">
        <v>9.6195272727272716</v>
      </c>
      <c r="AV35" s="120">
        <v>7.3595549999999994</v>
      </c>
      <c r="AW35" s="120">
        <f>7.67448*0.85</f>
        <v>6.5233080000000001</v>
      </c>
      <c r="AX35" s="121">
        <v>7.8852374999999988</v>
      </c>
    </row>
    <row r="36" spans="1:50">
      <c r="A36"/>
      <c r="B36" s="115" t="s">
        <v>82</v>
      </c>
      <c r="C36" s="120">
        <v>31</v>
      </c>
      <c r="D36" s="120">
        <v>28</v>
      </c>
      <c r="E36" s="120">
        <v>31</v>
      </c>
      <c r="F36" s="120">
        <v>30</v>
      </c>
      <c r="G36" s="120">
        <v>31</v>
      </c>
      <c r="H36" s="120">
        <v>30</v>
      </c>
      <c r="I36" s="120">
        <v>31</v>
      </c>
      <c r="J36" s="120">
        <v>31</v>
      </c>
      <c r="K36" s="120">
        <v>30</v>
      </c>
      <c r="L36" s="120">
        <v>31</v>
      </c>
      <c r="M36" s="120">
        <v>30</v>
      </c>
      <c r="N36" s="121">
        <v>31</v>
      </c>
      <c r="O36" s="120">
        <v>31</v>
      </c>
      <c r="P36" s="120">
        <v>28</v>
      </c>
      <c r="Q36" s="120">
        <v>31</v>
      </c>
      <c r="R36" s="120">
        <v>30</v>
      </c>
      <c r="S36" s="120">
        <v>31</v>
      </c>
      <c r="T36" s="120">
        <v>30</v>
      </c>
      <c r="U36" s="120">
        <v>31</v>
      </c>
      <c r="V36" s="120">
        <v>31</v>
      </c>
      <c r="W36" s="120">
        <v>30</v>
      </c>
      <c r="X36" s="120">
        <v>31</v>
      </c>
      <c r="Y36" s="120">
        <v>30</v>
      </c>
      <c r="Z36" s="121">
        <v>31</v>
      </c>
      <c r="AA36" s="120">
        <v>31</v>
      </c>
      <c r="AB36" s="120">
        <v>28</v>
      </c>
      <c r="AC36" s="120">
        <v>31</v>
      </c>
      <c r="AD36" s="120">
        <v>30</v>
      </c>
      <c r="AE36" s="120">
        <v>31</v>
      </c>
      <c r="AF36" s="120">
        <v>30</v>
      </c>
      <c r="AG36" s="120">
        <v>31</v>
      </c>
      <c r="AH36" s="120">
        <v>31</v>
      </c>
      <c r="AI36" s="120">
        <v>30</v>
      </c>
      <c r="AJ36" s="120">
        <v>31</v>
      </c>
      <c r="AK36" s="120">
        <v>30</v>
      </c>
      <c r="AL36" s="121">
        <v>31</v>
      </c>
      <c r="AM36" s="120">
        <v>31</v>
      </c>
      <c r="AN36" s="120">
        <v>28</v>
      </c>
      <c r="AO36" s="120">
        <v>31</v>
      </c>
      <c r="AP36" s="120">
        <v>30</v>
      </c>
      <c r="AQ36" s="120">
        <v>31</v>
      </c>
      <c r="AR36" s="120">
        <v>30</v>
      </c>
      <c r="AS36" s="120">
        <v>31</v>
      </c>
      <c r="AT36" s="120">
        <v>31</v>
      </c>
      <c r="AU36" s="120">
        <v>30</v>
      </c>
      <c r="AV36" s="120">
        <v>31</v>
      </c>
      <c r="AW36" s="120">
        <v>30</v>
      </c>
      <c r="AX36" s="121">
        <v>31</v>
      </c>
    </row>
    <row r="37" spans="1:50">
      <c r="A37"/>
      <c r="B37" s="115" t="s">
        <v>269</v>
      </c>
      <c r="C37" s="120">
        <f>C34/31</f>
        <v>0.32432432432432434</v>
      </c>
      <c r="D37" s="120">
        <f t="shared" ref="D37:N37" si="58">D34/D36</f>
        <v>0.31428571428571433</v>
      </c>
      <c r="E37" s="120">
        <f t="shared" si="58"/>
        <v>0.30303030303030304</v>
      </c>
      <c r="F37" s="120">
        <f t="shared" si="58"/>
        <v>0.38235294117647062</v>
      </c>
      <c r="G37" s="120">
        <f t="shared" si="58"/>
        <v>0.3888888888888889</v>
      </c>
      <c r="H37" s="120">
        <f t="shared" si="58"/>
        <v>0.44444444444444448</v>
      </c>
      <c r="I37" s="120">
        <f t="shared" si="58"/>
        <v>0.44117647058823528</v>
      </c>
      <c r="J37" s="120">
        <f t="shared" si="58"/>
        <v>0.40625</v>
      </c>
      <c r="K37" s="120">
        <f t="shared" si="58"/>
        <v>0.39393939393939392</v>
      </c>
      <c r="L37" s="120">
        <f t="shared" si="58"/>
        <v>0.33333333333333337</v>
      </c>
      <c r="M37" s="120">
        <f t="shared" si="58"/>
        <v>0.31428571428571428</v>
      </c>
      <c r="N37" s="121">
        <f t="shared" si="58"/>
        <v>0.3125</v>
      </c>
      <c r="O37" s="120">
        <f t="shared" ref="O37" si="59">O34/O36</f>
        <v>0.33081081081081076</v>
      </c>
      <c r="P37" s="120">
        <f t="shared" ref="P37" si="60">P34/P36</f>
        <v>0.32057142857142862</v>
      </c>
      <c r="Q37" s="120">
        <f t="shared" ref="Q37" si="61">Q34/Q36</f>
        <v>0.30909090909090908</v>
      </c>
      <c r="R37" s="120">
        <f t="shared" ref="R37" si="62">R34/R36</f>
        <v>0.39</v>
      </c>
      <c r="S37" s="120">
        <f t="shared" ref="S37" si="63">S34/S36</f>
        <v>0.39666666666666672</v>
      </c>
      <c r="T37" s="120">
        <f t="shared" ref="T37" si="64">T34/T36</f>
        <v>0.45333333333333337</v>
      </c>
      <c r="U37" s="120">
        <f t="shared" ref="U37" si="65">U34/U36</f>
        <v>0.45</v>
      </c>
      <c r="V37" s="120">
        <f t="shared" ref="V37" si="66">V34/V36</f>
        <v>0.41437499999999999</v>
      </c>
      <c r="W37" s="120">
        <f t="shared" ref="W37" si="67">W34/W36</f>
        <v>0.4018181818181818</v>
      </c>
      <c r="X37" s="120">
        <f t="shared" ref="X37" si="68">X34/X36</f>
        <v>0.33999999999999997</v>
      </c>
      <c r="Y37" s="120">
        <f t="shared" ref="Y37" si="69">Y34/Y36</f>
        <v>0.32057142857142856</v>
      </c>
      <c r="Z37" s="121">
        <f t="shared" ref="Z37" si="70">Z34/Z36</f>
        <v>0.31874999999999998</v>
      </c>
      <c r="AA37" s="120">
        <f t="shared" ref="AA37" si="71">AA34/AA36</f>
        <v>0.34735135135135137</v>
      </c>
      <c r="AB37" s="120">
        <f t="shared" ref="AB37" si="72">AB34/AB36</f>
        <v>0.33659999999999995</v>
      </c>
      <c r="AC37" s="120">
        <f t="shared" ref="AC37" si="73">AC34/AC36</f>
        <v>0.32454545454545453</v>
      </c>
      <c r="AD37" s="120">
        <f t="shared" ref="AD37" si="74">AD34/AD36</f>
        <v>0.40950000000000003</v>
      </c>
      <c r="AE37" s="120">
        <f t="shared" ref="AE37" si="75">AE34/AE36</f>
        <v>0.41649999999999998</v>
      </c>
      <c r="AF37" s="120">
        <f t="shared" ref="AF37" si="76">AF34/AF36</f>
        <v>0.47600000000000003</v>
      </c>
      <c r="AG37" s="120">
        <f t="shared" ref="AG37" si="77">AG34/AG36</f>
        <v>0.47250000000000003</v>
      </c>
      <c r="AH37" s="120">
        <f t="shared" ref="AH37" si="78">AH34/AH36</f>
        <v>0.43509375</v>
      </c>
      <c r="AI37" s="120">
        <f t="shared" ref="AI37" si="79">AI34/AI36</f>
        <v>0.4219090909090909</v>
      </c>
      <c r="AJ37" s="120">
        <f t="shared" ref="AJ37" si="80">AJ34/AJ36</f>
        <v>0.35699999999999998</v>
      </c>
      <c r="AK37" s="120">
        <f t="shared" ref="AK37" si="81">AK34/AK36</f>
        <v>0.33660000000000001</v>
      </c>
      <c r="AL37" s="121">
        <f t="shared" ref="AL37" si="82">AL34/AL36</f>
        <v>0.33468749999999997</v>
      </c>
      <c r="AM37" s="120">
        <f t="shared" ref="AM37" si="83">AM34/AM36</f>
        <v>0.32998378378378374</v>
      </c>
      <c r="AN37" s="120">
        <f t="shared" ref="AN37" si="84">AN34/AN36</f>
        <v>0.31977</v>
      </c>
      <c r="AO37" s="120">
        <f t="shared" ref="AO37" si="85">AO34/AO36</f>
        <v>0.30831818181818177</v>
      </c>
      <c r="AP37" s="120">
        <f t="shared" ref="AP37" si="86">AP34/AP36</f>
        <v>0.38902499999999995</v>
      </c>
      <c r="AQ37" s="120">
        <f t="shared" ref="AQ37" si="87">AQ34/AQ36</f>
        <v>0.39567500000000005</v>
      </c>
      <c r="AR37" s="120">
        <f t="shared" ref="AR37" si="88">AR34/AR36</f>
        <v>0.4522000000000001</v>
      </c>
      <c r="AS37" s="120">
        <f t="shared" ref="AS37" si="89">AS34/AS36</f>
        <v>0.44887500000000002</v>
      </c>
      <c r="AT37" s="120">
        <f t="shared" ref="AT37" si="90">AT34/AT36</f>
        <v>0.41333906249999997</v>
      </c>
      <c r="AU37" s="120">
        <f t="shared" ref="AU37" si="91">AU34/AU36</f>
        <v>0.40081363636363626</v>
      </c>
      <c r="AV37" s="120">
        <f t="shared" ref="AV37" si="92">AV34/AV36</f>
        <v>0.33915000000000001</v>
      </c>
      <c r="AW37" s="120">
        <f t="shared" ref="AW37" si="93">AW34/AW36</f>
        <v>0.31977000000000005</v>
      </c>
      <c r="AX37" s="121">
        <f t="shared" ref="AX37" si="94">AX34/AX36</f>
        <v>0.31795312499999995</v>
      </c>
    </row>
    <row r="38" spans="1:50" ht="15" thickBot="1">
      <c r="A38"/>
      <c r="B38" s="118" t="s">
        <v>270</v>
      </c>
      <c r="C38" s="122">
        <f>C35/C36</f>
        <v>0.25945945945945953</v>
      </c>
      <c r="D38" s="122">
        <f t="shared" ref="D38:N38" si="95">D35/D36</f>
        <v>0.25142857142857145</v>
      </c>
      <c r="E38" s="122">
        <f t="shared" si="95"/>
        <v>0.24242424242424243</v>
      </c>
      <c r="F38" s="122">
        <f t="shared" si="95"/>
        <v>0.30588235294117649</v>
      </c>
      <c r="G38" s="122">
        <f t="shared" si="95"/>
        <v>0.31111111111111117</v>
      </c>
      <c r="H38" s="122">
        <f t="shared" si="95"/>
        <v>0.31111111111111112</v>
      </c>
      <c r="I38" s="122">
        <f t="shared" si="95"/>
        <v>0.30882352941176466</v>
      </c>
      <c r="J38" s="122">
        <f t="shared" si="95"/>
        <v>0.28437499999999999</v>
      </c>
      <c r="K38" s="122">
        <f t="shared" si="95"/>
        <v>0.31515151515151518</v>
      </c>
      <c r="L38" s="122">
        <f t="shared" si="95"/>
        <v>0.23333333333333334</v>
      </c>
      <c r="M38" s="122">
        <f t="shared" si="95"/>
        <v>0.21371428571428563</v>
      </c>
      <c r="N38" s="123">
        <f t="shared" si="95"/>
        <v>0.25</v>
      </c>
      <c r="O38" s="122">
        <f>O35/O36</f>
        <v>0.26464864864864862</v>
      </c>
      <c r="P38" s="122">
        <f t="shared" ref="P38:Z38" si="96">P35/P36</f>
        <v>0.25645714285714288</v>
      </c>
      <c r="Q38" s="122">
        <f t="shared" si="96"/>
        <v>0.24727272727272728</v>
      </c>
      <c r="R38" s="122">
        <f t="shared" si="96"/>
        <v>0.31200000000000006</v>
      </c>
      <c r="S38" s="122">
        <f t="shared" si="96"/>
        <v>0.31733333333333341</v>
      </c>
      <c r="T38" s="122">
        <f t="shared" si="96"/>
        <v>0.3173333333333333</v>
      </c>
      <c r="U38" s="122">
        <f t="shared" si="96"/>
        <v>0.315</v>
      </c>
      <c r="V38" s="122">
        <f t="shared" si="96"/>
        <v>0.29006249999999995</v>
      </c>
      <c r="W38" s="122">
        <f t="shared" si="96"/>
        <v>0.32145454545454549</v>
      </c>
      <c r="X38" s="122">
        <f t="shared" si="96"/>
        <v>0.23799999999999996</v>
      </c>
      <c r="Y38" s="122">
        <f t="shared" si="96"/>
        <v>0.21798857142857156</v>
      </c>
      <c r="Z38" s="123">
        <f t="shared" si="96"/>
        <v>0.255</v>
      </c>
      <c r="AA38" s="122">
        <f>AA35/AA36</f>
        <v>0.27788108108108106</v>
      </c>
      <c r="AB38" s="122">
        <f t="shared" ref="AB38:AL38" si="97">AB35/AB36</f>
        <v>0.26928000000000002</v>
      </c>
      <c r="AC38" s="122">
        <f t="shared" si="97"/>
        <v>0.25963636363636367</v>
      </c>
      <c r="AD38" s="122">
        <f t="shared" si="97"/>
        <v>0.32760000000000006</v>
      </c>
      <c r="AE38" s="122">
        <f t="shared" si="97"/>
        <v>0.3332</v>
      </c>
      <c r="AF38" s="122">
        <f t="shared" si="97"/>
        <v>0.3332</v>
      </c>
      <c r="AG38" s="122">
        <f t="shared" si="97"/>
        <v>0.33074999999999999</v>
      </c>
      <c r="AH38" s="122">
        <f t="shared" si="97"/>
        <v>0.30456562500000001</v>
      </c>
      <c r="AI38" s="122">
        <f t="shared" si="97"/>
        <v>0.33752727272727273</v>
      </c>
      <c r="AJ38" s="122">
        <f t="shared" si="97"/>
        <v>0.24989999999999998</v>
      </c>
      <c r="AK38" s="122">
        <f t="shared" si="97"/>
        <v>0.22888800000000001</v>
      </c>
      <c r="AL38" s="123">
        <f t="shared" si="97"/>
        <v>0.26774999999999999</v>
      </c>
      <c r="AM38" s="122">
        <f>AM35/AM36</f>
        <v>0.26398702702702698</v>
      </c>
      <c r="AN38" s="122">
        <f t="shared" ref="AN38:AX38" si="98">AN35/AN36</f>
        <v>0.25581599999999999</v>
      </c>
      <c r="AO38" s="122">
        <f t="shared" si="98"/>
        <v>0.2466545454545454</v>
      </c>
      <c r="AP38" s="122">
        <f t="shared" si="98"/>
        <v>0.31121999999999994</v>
      </c>
      <c r="AQ38" s="122">
        <f t="shared" si="98"/>
        <v>0.31654000000000004</v>
      </c>
      <c r="AR38" s="122">
        <f t="shared" si="98"/>
        <v>0.31654000000000004</v>
      </c>
      <c r="AS38" s="122">
        <f t="shared" si="98"/>
        <v>0.31421250000000001</v>
      </c>
      <c r="AT38" s="122">
        <f t="shared" si="98"/>
        <v>0.28933734374999998</v>
      </c>
      <c r="AU38" s="122">
        <f t="shared" si="98"/>
        <v>0.32065090909090904</v>
      </c>
      <c r="AV38" s="122">
        <f t="shared" si="98"/>
        <v>0.23740499999999998</v>
      </c>
      <c r="AW38" s="122">
        <f t="shared" si="98"/>
        <v>0.21744360000000001</v>
      </c>
      <c r="AX38" s="123">
        <f t="shared" si="98"/>
        <v>0.25436249999999994</v>
      </c>
    </row>
    <row r="39" spans="1:50">
      <c r="A39"/>
      <c r="B39" s="51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</row>
  </sheetData>
  <pageMargins left="0.51181102362204722" right="0.51181102362204722" top="0.39370078740157483" bottom="0.78740157480314965" header="0.31496062992125984" footer="0.31496062992125984"/>
  <pageSetup paperSize="9" scale="48" orientation="landscape" r:id="rId1"/>
  <headerFooter>
    <oddFooter>&amp;L&amp;F | &amp;A&amp;R&amp;D | &amp;T&amp;C&amp;7&amp;B&amp;"Arial"Document Classification: KPMG Confidential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9"/>
  <sheetViews>
    <sheetView showGridLines="0" topLeftCell="B1" zoomScale="85" zoomScaleNormal="85" workbookViewId="0">
      <selection activeCell="G28" sqref="G28"/>
    </sheetView>
  </sheetViews>
  <sheetFormatPr defaultColWidth="11.375" defaultRowHeight="14.25"/>
  <cols>
    <col min="1" max="1" width="2.75" customWidth="1"/>
    <col min="2" max="3" width="17.625" customWidth="1"/>
    <col min="4" max="10" width="9" customWidth="1"/>
    <col min="11" max="11" width="10" customWidth="1"/>
    <col min="12" max="15" width="9" customWidth="1"/>
  </cols>
  <sheetData>
    <row r="1" spans="1:15">
      <c r="A1" s="1"/>
      <c r="B1" s="2"/>
      <c r="C1" s="2"/>
    </row>
    <row r="2" spans="1:15" ht="19.5" customHeight="1">
      <c r="B2" s="79" t="s">
        <v>213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5" ht="26.25" customHeight="1">
      <c r="B3" s="132" t="s">
        <v>291</v>
      </c>
      <c r="C3" s="133" t="s">
        <v>393</v>
      </c>
      <c r="D3" s="134" t="s">
        <v>394</v>
      </c>
      <c r="E3" s="134" t="s">
        <v>395</v>
      </c>
      <c r="F3" s="134" t="s">
        <v>207</v>
      </c>
      <c r="G3" s="134" t="s">
        <v>396</v>
      </c>
      <c r="H3" s="134" t="s">
        <v>397</v>
      </c>
      <c r="I3" s="134" t="s">
        <v>398</v>
      </c>
      <c r="J3" s="134" t="s">
        <v>208</v>
      </c>
      <c r="K3" s="134" t="s">
        <v>209</v>
      </c>
      <c r="L3" s="134" t="s">
        <v>399</v>
      </c>
      <c r="M3" s="134" t="s">
        <v>210</v>
      </c>
      <c r="N3" s="134" t="s">
        <v>400</v>
      </c>
      <c r="O3" s="135" t="s">
        <v>401</v>
      </c>
    </row>
    <row r="4" spans="1:15" ht="12" customHeight="1" thickBot="1">
      <c r="B4" s="136" t="s">
        <v>211</v>
      </c>
      <c r="C4" s="137"/>
      <c r="D4" s="138">
        <f>D5-C5</f>
        <v>0.19999999999999973</v>
      </c>
      <c r="E4" s="138">
        <f>E5-D5</f>
        <v>0.10000000000000009</v>
      </c>
      <c r="F4" s="138">
        <f t="shared" ref="F4:O4" si="0">F5-E5</f>
        <v>0.10000000000000009</v>
      </c>
      <c r="G4" s="138">
        <f t="shared" si="0"/>
        <v>-0.10000000000000009</v>
      </c>
      <c r="H4" s="138">
        <f t="shared" si="0"/>
        <v>0</v>
      </c>
      <c r="I4" s="138">
        <f t="shared" si="0"/>
        <v>-0.20000000000000018</v>
      </c>
      <c r="J4" s="138">
        <f t="shared" si="0"/>
        <v>0</v>
      </c>
      <c r="K4" s="138">
        <f t="shared" si="0"/>
        <v>0.30000000000000027</v>
      </c>
      <c r="L4" s="138">
        <f t="shared" si="0"/>
        <v>-0.10000000000000009</v>
      </c>
      <c r="M4" s="138">
        <f t="shared" si="0"/>
        <v>-0.10000000000000009</v>
      </c>
      <c r="N4" s="138">
        <f t="shared" si="0"/>
        <v>0.10000000000000009</v>
      </c>
      <c r="O4" s="139">
        <f t="shared" si="0"/>
        <v>-0.39999999999999991</v>
      </c>
    </row>
    <row r="5" spans="1:15" ht="12" customHeight="1" thickBot="1">
      <c r="B5" s="41" t="s">
        <v>212</v>
      </c>
      <c r="C5" s="129">
        <v>2.7</v>
      </c>
      <c r="D5" s="130">
        <v>2.9</v>
      </c>
      <c r="E5" s="130">
        <v>3</v>
      </c>
      <c r="F5" s="130">
        <v>3.1</v>
      </c>
      <c r="G5" s="130">
        <v>3</v>
      </c>
      <c r="H5" s="130">
        <v>3</v>
      </c>
      <c r="I5" s="130">
        <v>2.8</v>
      </c>
      <c r="J5" s="130">
        <v>2.8</v>
      </c>
      <c r="K5" s="130">
        <v>3.1</v>
      </c>
      <c r="L5" s="130">
        <v>3</v>
      </c>
      <c r="M5" s="130">
        <v>2.9</v>
      </c>
      <c r="N5" s="130">
        <v>3</v>
      </c>
      <c r="O5" s="131">
        <v>2.6</v>
      </c>
    </row>
    <row r="19" spans="23:23">
      <c r="W19" s="5"/>
    </row>
  </sheetData>
  <pageMargins left="0.70866141732283472" right="0.70866141732283472" top="0.78740157480314965" bottom="0.78740157480314965" header="0.31496062992125984" footer="0.31496062992125984"/>
  <pageSetup scale="78" orientation="landscape" r:id="rId1"/>
  <headerFooter>
    <oddFooter>&amp;L&amp;A&amp;RWorking Capital&amp;C&amp;7&amp;B&amp;"Arial"Document Classification: KPMG Confidential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sqref="A1:C16"/>
    </sheetView>
  </sheetViews>
  <sheetFormatPr defaultColWidth="11" defaultRowHeight="14.25"/>
  <cols>
    <col min="1" max="1" width="8.125" customWidth="1"/>
    <col min="2" max="2" width="8.375" customWidth="1"/>
    <col min="3" max="3" width="9.875" customWidth="1"/>
  </cols>
  <sheetData>
    <row r="1" spans="1:3" ht="19.5" customHeight="1">
      <c r="A1" s="239" t="s">
        <v>296</v>
      </c>
      <c r="B1" s="240"/>
      <c r="C1" s="241"/>
    </row>
    <row r="2" spans="1:3" ht="24.75" customHeight="1">
      <c r="A2" s="246" t="s">
        <v>434</v>
      </c>
      <c r="B2" s="242" t="s">
        <v>294</v>
      </c>
      <c r="C2" s="243" t="s">
        <v>295</v>
      </c>
    </row>
    <row r="3" spans="1:3" ht="12" customHeight="1">
      <c r="A3" s="237" t="s">
        <v>421</v>
      </c>
      <c r="B3" s="247">
        <v>-71</v>
      </c>
      <c r="C3" s="238">
        <v>77</v>
      </c>
    </row>
    <row r="4" spans="1:3" ht="12" customHeight="1">
      <c r="A4" s="237" t="s">
        <v>422</v>
      </c>
      <c r="B4" s="247">
        <v>-79</v>
      </c>
      <c r="C4" s="238">
        <v>65</v>
      </c>
    </row>
    <row r="5" spans="1:3" ht="12" customHeight="1">
      <c r="A5" s="237" t="s">
        <v>423</v>
      </c>
      <c r="B5" s="247">
        <v>-87</v>
      </c>
      <c r="C5" s="238">
        <v>77</v>
      </c>
    </row>
    <row r="6" spans="1:3" ht="12" customHeight="1">
      <c r="A6" s="237" t="s">
        <v>424</v>
      </c>
      <c r="B6" s="247">
        <v>-67</v>
      </c>
      <c r="C6" s="238">
        <v>77</v>
      </c>
    </row>
    <row r="7" spans="1:3" ht="12" customHeight="1">
      <c r="A7" s="237" t="s">
        <v>425</v>
      </c>
      <c r="B7" s="247">
        <v>-52</v>
      </c>
      <c r="C7" s="238">
        <v>83</v>
      </c>
    </row>
    <row r="8" spans="1:3" ht="12" customHeight="1">
      <c r="A8" s="237" t="s">
        <v>426</v>
      </c>
      <c r="B8" s="247">
        <v>-52</v>
      </c>
      <c r="C8" s="238">
        <v>77</v>
      </c>
    </row>
    <row r="9" spans="1:3" ht="12" customHeight="1">
      <c r="A9" s="237" t="s">
        <v>427</v>
      </c>
      <c r="B9" s="247">
        <v>-70</v>
      </c>
      <c r="C9" s="238">
        <v>86</v>
      </c>
    </row>
    <row r="10" spans="1:3" ht="12" customHeight="1">
      <c r="A10" s="237" t="s">
        <v>428</v>
      </c>
      <c r="B10" s="247">
        <v>-55</v>
      </c>
      <c r="C10" s="238">
        <v>52</v>
      </c>
    </row>
    <row r="11" spans="1:3" ht="12" customHeight="1">
      <c r="A11" s="237" t="s">
        <v>429</v>
      </c>
      <c r="B11" s="247">
        <v>-40</v>
      </c>
      <c r="C11" s="238">
        <v>69</v>
      </c>
    </row>
    <row r="12" spans="1:3" ht="12" customHeight="1">
      <c r="A12" s="237" t="s">
        <v>430</v>
      </c>
      <c r="B12" s="247">
        <v>-87</v>
      </c>
      <c r="C12" s="238">
        <v>58</v>
      </c>
    </row>
    <row r="13" spans="1:3" ht="12" customHeight="1">
      <c r="A13" s="237" t="s">
        <v>431</v>
      </c>
      <c r="B13" s="247">
        <v>-134</v>
      </c>
      <c r="C13" s="238">
        <v>58</v>
      </c>
    </row>
    <row r="14" spans="1:3" ht="12" customHeight="1">
      <c r="A14" s="237" t="s">
        <v>432</v>
      </c>
      <c r="B14" s="247">
        <v>-48</v>
      </c>
      <c r="C14" s="238">
        <v>58</v>
      </c>
    </row>
    <row r="15" spans="1:3" ht="12" customHeight="1">
      <c r="A15" s="237" t="s">
        <v>433</v>
      </c>
      <c r="B15" s="247">
        <v>-70</v>
      </c>
      <c r="C15" s="238">
        <v>57</v>
      </c>
    </row>
    <row r="16" spans="1:3" ht="12" customHeight="1" thickBot="1">
      <c r="A16" s="244" t="s">
        <v>292</v>
      </c>
      <c r="B16" s="248">
        <v>-66</v>
      </c>
      <c r="C16" s="245">
        <v>64</v>
      </c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/>
  <sheetData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" defaultRowHeight="14.25"/>
  <sheetData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F3" sqref="F3"/>
    </sheetView>
  </sheetViews>
  <sheetFormatPr defaultColWidth="11" defaultRowHeight="14.25"/>
  <cols>
    <col min="1" max="1" width="8.125" customWidth="1"/>
    <col min="2" max="2" width="8.375" customWidth="1"/>
    <col min="3" max="3" width="9.875" customWidth="1"/>
  </cols>
  <sheetData>
    <row r="1" spans="1:3" ht="19.5" customHeight="1">
      <c r="A1" s="239" t="s">
        <v>297</v>
      </c>
      <c r="B1" s="240"/>
      <c r="C1" s="241"/>
    </row>
    <row r="2" spans="1:3" ht="24.75" customHeight="1">
      <c r="A2" s="246" t="s">
        <v>435</v>
      </c>
      <c r="B2" s="242" t="s">
        <v>294</v>
      </c>
      <c r="C2" s="243" t="s">
        <v>295</v>
      </c>
    </row>
    <row r="3" spans="1:3" ht="12" customHeight="1">
      <c r="A3" s="237" t="s">
        <v>421</v>
      </c>
      <c r="B3" s="247">
        <v>-161</v>
      </c>
      <c r="C3" s="238">
        <v>122</v>
      </c>
    </row>
    <row r="4" spans="1:3" ht="12" customHeight="1">
      <c r="A4" s="237" t="s">
        <v>422</v>
      </c>
      <c r="B4" s="247">
        <v>-218</v>
      </c>
      <c r="C4" s="238">
        <v>206</v>
      </c>
    </row>
    <row r="5" spans="1:3" ht="12" customHeight="1">
      <c r="A5" s="237" t="s">
        <v>423</v>
      </c>
      <c r="B5" s="247">
        <v>-250</v>
      </c>
      <c r="C5" s="238" t="s">
        <v>298</v>
      </c>
    </row>
    <row r="6" spans="1:3" ht="12" customHeight="1">
      <c r="A6" s="237" t="s">
        <v>424</v>
      </c>
      <c r="B6" s="247">
        <v>-170</v>
      </c>
      <c r="C6" s="238">
        <v>198</v>
      </c>
    </row>
    <row r="7" spans="1:3" ht="12" customHeight="1">
      <c r="A7" s="237" t="s">
        <v>425</v>
      </c>
      <c r="B7" s="247">
        <v>-324</v>
      </c>
      <c r="C7" s="238">
        <v>242</v>
      </c>
    </row>
    <row r="8" spans="1:3" ht="12" customHeight="1">
      <c r="A8" s="237" t="s">
        <v>426</v>
      </c>
      <c r="B8" s="247">
        <v>-236</v>
      </c>
      <c r="C8" s="238" t="s">
        <v>298</v>
      </c>
    </row>
    <row r="9" spans="1:3" ht="12" customHeight="1">
      <c r="A9" s="237" t="s">
        <v>427</v>
      </c>
      <c r="B9" s="247">
        <v>-245</v>
      </c>
      <c r="C9" s="238" t="s">
        <v>298</v>
      </c>
    </row>
    <row r="10" spans="1:3" ht="12" customHeight="1">
      <c r="A10" s="237" t="s">
        <v>428</v>
      </c>
      <c r="B10" s="247">
        <v>-186</v>
      </c>
      <c r="C10" s="238">
        <v>96</v>
      </c>
    </row>
    <row r="11" spans="1:3" ht="12" customHeight="1">
      <c r="A11" s="237" t="s">
        <v>429</v>
      </c>
      <c r="B11" s="247">
        <v>-312</v>
      </c>
      <c r="C11" s="238">
        <v>212</v>
      </c>
    </row>
    <row r="12" spans="1:3" ht="12" customHeight="1">
      <c r="A12" s="237" t="s">
        <v>430</v>
      </c>
      <c r="B12" s="247">
        <v>-161</v>
      </c>
      <c r="C12" s="238">
        <v>117</v>
      </c>
    </row>
    <row r="13" spans="1:3" ht="12" customHeight="1">
      <c r="A13" s="237" t="s">
        <v>431</v>
      </c>
      <c r="B13" s="247">
        <v>-135</v>
      </c>
      <c r="C13" s="238">
        <v>117</v>
      </c>
    </row>
    <row r="14" spans="1:3" ht="12" customHeight="1">
      <c r="A14" s="237" t="s">
        <v>432</v>
      </c>
      <c r="B14" s="247">
        <v>-156</v>
      </c>
      <c r="C14" s="238">
        <v>117</v>
      </c>
    </row>
    <row r="15" spans="1:3" ht="12" customHeight="1">
      <c r="A15" s="237" t="s">
        <v>433</v>
      </c>
      <c r="B15" s="247">
        <v>-186</v>
      </c>
      <c r="C15" s="238">
        <v>150</v>
      </c>
    </row>
    <row r="16" spans="1:3" ht="12" customHeight="1" thickBot="1">
      <c r="A16" s="244" t="s">
        <v>292</v>
      </c>
      <c r="B16" s="248">
        <v>-204</v>
      </c>
      <c r="C16" s="245">
        <v>182</v>
      </c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F29" sqref="F29"/>
    </sheetView>
  </sheetViews>
  <sheetFormatPr defaultColWidth="11" defaultRowHeight="14.25"/>
  <cols>
    <col min="1" max="1" width="8.125" customWidth="1"/>
    <col min="2" max="2" width="8.375" customWidth="1"/>
    <col min="3" max="3" width="9.875" customWidth="1"/>
  </cols>
  <sheetData>
    <row r="1" spans="1:3" ht="19.5" customHeight="1">
      <c r="A1" s="239" t="s">
        <v>299</v>
      </c>
      <c r="B1" s="240"/>
      <c r="C1" s="241"/>
    </row>
    <row r="2" spans="1:3" ht="24.75" customHeight="1">
      <c r="A2" s="246" t="s">
        <v>434</v>
      </c>
      <c r="B2" s="242" t="s">
        <v>294</v>
      </c>
      <c r="C2" s="243" t="s">
        <v>295</v>
      </c>
    </row>
    <row r="3" spans="1:3" ht="12" customHeight="1">
      <c r="A3" s="237" t="s">
        <v>421</v>
      </c>
      <c r="B3" s="249">
        <v>-62</v>
      </c>
      <c r="C3" s="251">
        <v>50</v>
      </c>
    </row>
    <row r="4" spans="1:3" ht="12" customHeight="1">
      <c r="A4" s="237" t="s">
        <v>422</v>
      </c>
      <c r="B4" s="249">
        <v>-147</v>
      </c>
      <c r="C4" s="251">
        <v>45</v>
      </c>
    </row>
    <row r="5" spans="1:3" ht="12" customHeight="1">
      <c r="A5" s="237" t="s">
        <v>423</v>
      </c>
      <c r="B5" s="249">
        <v>-110</v>
      </c>
      <c r="C5" s="251" t="s">
        <v>298</v>
      </c>
    </row>
    <row r="6" spans="1:3" ht="12" customHeight="1">
      <c r="A6" s="237" t="s">
        <v>424</v>
      </c>
      <c r="B6" s="249">
        <v>-69</v>
      </c>
      <c r="C6" s="251">
        <v>90</v>
      </c>
    </row>
    <row r="7" spans="1:3" ht="12" customHeight="1">
      <c r="A7" s="237" t="s">
        <v>425</v>
      </c>
      <c r="B7" s="249">
        <v>-42</v>
      </c>
      <c r="C7" s="251">
        <v>62</v>
      </c>
    </row>
    <row r="8" spans="1:3" ht="12" customHeight="1">
      <c r="A8" s="237" t="s">
        <v>426</v>
      </c>
      <c r="B8" s="249">
        <v>-28</v>
      </c>
      <c r="C8" s="251" t="s">
        <v>298</v>
      </c>
    </row>
    <row r="9" spans="1:3" ht="12" customHeight="1">
      <c r="A9" s="237" t="s">
        <v>427</v>
      </c>
      <c r="B9" s="249">
        <v>-53</v>
      </c>
      <c r="C9" s="251" t="s">
        <v>298</v>
      </c>
    </row>
    <row r="10" spans="1:3" ht="12" customHeight="1">
      <c r="A10" s="237" t="s">
        <v>428</v>
      </c>
      <c r="B10" s="249">
        <v>-71</v>
      </c>
      <c r="C10" s="251">
        <v>45</v>
      </c>
    </row>
    <row r="11" spans="1:3" ht="12" customHeight="1">
      <c r="A11" s="237" t="s">
        <v>429</v>
      </c>
      <c r="B11" s="249">
        <v>-97</v>
      </c>
      <c r="C11" s="251" t="s">
        <v>298</v>
      </c>
    </row>
    <row r="12" spans="1:3" ht="12" customHeight="1">
      <c r="A12" s="237" t="s">
        <v>430</v>
      </c>
      <c r="B12" s="249">
        <v>-134</v>
      </c>
      <c r="C12" s="251">
        <v>45</v>
      </c>
    </row>
    <row r="13" spans="1:3" ht="12" customHeight="1">
      <c r="A13" s="237" t="s">
        <v>431</v>
      </c>
      <c r="B13" s="249">
        <v>-124</v>
      </c>
      <c r="C13" s="251">
        <v>45</v>
      </c>
    </row>
    <row r="14" spans="1:3" ht="12" customHeight="1">
      <c r="A14" s="237" t="s">
        <v>432</v>
      </c>
      <c r="B14" s="249">
        <v>-74</v>
      </c>
      <c r="C14" s="251">
        <v>45</v>
      </c>
    </row>
    <row r="15" spans="1:3" ht="12" customHeight="1">
      <c r="A15" s="237" t="s">
        <v>433</v>
      </c>
      <c r="B15" s="249">
        <v>-54</v>
      </c>
      <c r="C15" s="251">
        <v>69</v>
      </c>
    </row>
    <row r="16" spans="1:3" ht="12" customHeight="1" thickBot="1">
      <c r="A16" s="244" t="s">
        <v>292</v>
      </c>
      <c r="B16" s="250">
        <v>-73</v>
      </c>
      <c r="C16" s="252">
        <v>75</v>
      </c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85" zoomScaleNormal="85" workbookViewId="0">
      <selection activeCell="G34" sqref="G34"/>
    </sheetView>
  </sheetViews>
  <sheetFormatPr defaultColWidth="11.375" defaultRowHeight="14.25"/>
  <cols>
    <col min="1" max="16384" width="11.375" style="66"/>
  </cols>
  <sheetData>
    <row r="1" spans="1:6" ht="15">
      <c r="A1" s="257" t="s">
        <v>261</v>
      </c>
      <c r="B1" s="257"/>
      <c r="C1" s="257"/>
      <c r="D1" s="257"/>
      <c r="E1" s="257"/>
      <c r="F1" s="257"/>
    </row>
    <row r="3" spans="1:6">
      <c r="B3" s="66" t="s">
        <v>238</v>
      </c>
      <c r="C3" s="66">
        <v>5.88</v>
      </c>
    </row>
    <row r="4" spans="1:6">
      <c r="B4" s="66" t="s">
        <v>239</v>
      </c>
      <c r="C4" s="66">
        <v>2.4359999999999999</v>
      </c>
    </row>
    <row r="5" spans="1:6">
      <c r="B5" s="66" t="s">
        <v>229</v>
      </c>
      <c r="C5" s="66">
        <v>8.4000000000000005E-2</v>
      </c>
    </row>
    <row r="22" spans="1:11" ht="15">
      <c r="A22" s="257" t="s">
        <v>262</v>
      </c>
      <c r="B22" s="257"/>
      <c r="C22" s="257"/>
      <c r="D22" s="257"/>
      <c r="E22" s="257"/>
      <c r="F22" s="257"/>
      <c r="G22" s="257"/>
      <c r="H22" s="257"/>
      <c r="I22" s="257"/>
      <c r="J22" s="257"/>
      <c r="K22" s="257"/>
    </row>
    <row r="23" spans="1:11">
      <c r="B23" s="70" t="s">
        <v>240</v>
      </c>
      <c r="C23" s="70" t="s">
        <v>241</v>
      </c>
      <c r="D23" s="70" t="s">
        <v>225</v>
      </c>
      <c r="E23" s="70" t="s">
        <v>242</v>
      </c>
      <c r="F23" s="70" t="s">
        <v>226</v>
      </c>
      <c r="G23" s="70" t="s">
        <v>243</v>
      </c>
      <c r="H23" s="70" t="s">
        <v>244</v>
      </c>
      <c r="I23" s="70" t="s">
        <v>245</v>
      </c>
      <c r="J23" s="70" t="s">
        <v>246</v>
      </c>
      <c r="K23" s="70" t="s">
        <v>227</v>
      </c>
    </row>
    <row r="24" spans="1:11">
      <c r="A24" s="66" t="s">
        <v>249</v>
      </c>
      <c r="B24" s="66">
        <v>2.5</v>
      </c>
      <c r="C24" s="66">
        <v>2.5</v>
      </c>
      <c r="D24" s="66">
        <v>2.5</v>
      </c>
      <c r="E24" s="66">
        <v>2.5</v>
      </c>
      <c r="F24" s="66">
        <v>2.5</v>
      </c>
      <c r="G24" s="66">
        <v>2.5</v>
      </c>
      <c r="H24" s="66">
        <v>2.8</v>
      </c>
      <c r="I24" s="66">
        <v>2.8</v>
      </c>
      <c r="J24" s="66">
        <v>2.8</v>
      </c>
      <c r="K24" s="66">
        <v>2.5</v>
      </c>
    </row>
    <row r="25" spans="1:11">
      <c r="A25" s="66" t="s">
        <v>247</v>
      </c>
      <c r="B25" s="66">
        <v>5.8</v>
      </c>
      <c r="C25" s="66">
        <v>5.2</v>
      </c>
      <c r="D25" s="66">
        <v>5.9</v>
      </c>
      <c r="E25" s="66">
        <v>5.9</v>
      </c>
      <c r="F25" s="66">
        <v>5.6</v>
      </c>
      <c r="G25" s="66">
        <v>5.3</v>
      </c>
      <c r="H25" s="66">
        <v>6.5</v>
      </c>
      <c r="I25" s="66">
        <v>7.9</v>
      </c>
      <c r="J25" s="66">
        <v>6.5</v>
      </c>
      <c r="K25" s="66">
        <v>5.9</v>
      </c>
    </row>
    <row r="26" spans="1:11">
      <c r="A26" s="66" t="s">
        <v>248</v>
      </c>
      <c r="B26" s="66">
        <v>0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0.1</v>
      </c>
      <c r="I26" s="66">
        <v>0.1</v>
      </c>
      <c r="J26" s="66">
        <v>0</v>
      </c>
      <c r="K26" s="66">
        <v>0</v>
      </c>
    </row>
    <row r="41" spans="1:1">
      <c r="A41" s="66" t="s">
        <v>250</v>
      </c>
    </row>
    <row r="42" spans="1:1">
      <c r="A42" s="66" t="s">
        <v>251</v>
      </c>
    </row>
    <row r="43" spans="1:1">
      <c r="A43" s="66" t="s">
        <v>252</v>
      </c>
    </row>
  </sheetData>
  <mergeCells count="2">
    <mergeCell ref="A1:F1"/>
    <mergeCell ref="A22:K22"/>
  </mergeCells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H16" sqref="H16"/>
    </sheetView>
  </sheetViews>
  <sheetFormatPr defaultColWidth="11.375" defaultRowHeight="14.25"/>
  <cols>
    <col min="1" max="1" width="19.875" style="66" customWidth="1"/>
    <col min="2" max="16384" width="11.375" style="66"/>
  </cols>
  <sheetData>
    <row r="1" spans="1:11" ht="15">
      <c r="A1" s="257" t="s">
        <v>311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</row>
    <row r="2" spans="1:11">
      <c r="B2" s="70" t="s">
        <v>106</v>
      </c>
      <c r="C2" s="70" t="s">
        <v>302</v>
      </c>
      <c r="D2" s="70" t="s">
        <v>303</v>
      </c>
      <c r="E2" s="70" t="s">
        <v>304</v>
      </c>
      <c r="F2" s="70" t="s">
        <v>305</v>
      </c>
      <c r="G2" s="70" t="s">
        <v>306</v>
      </c>
      <c r="H2" s="70" t="s">
        <v>307</v>
      </c>
      <c r="I2" s="70" t="s">
        <v>308</v>
      </c>
      <c r="J2" s="70" t="s">
        <v>309</v>
      </c>
      <c r="K2" s="70" t="s">
        <v>310</v>
      </c>
    </row>
    <row r="3" spans="1:11">
      <c r="A3" s="66" t="s">
        <v>60</v>
      </c>
      <c r="B3" s="66">
        <v>1.6</v>
      </c>
      <c r="C3" s="66">
        <v>1.7</v>
      </c>
      <c r="D3" s="66">
        <v>1.2</v>
      </c>
      <c r="E3" s="66">
        <v>1.2</v>
      </c>
      <c r="F3" s="66">
        <v>1.1000000000000001</v>
      </c>
      <c r="G3" s="66">
        <v>1.3</v>
      </c>
      <c r="H3" s="66">
        <v>3.1</v>
      </c>
      <c r="I3" s="66">
        <v>4.0999999999999996</v>
      </c>
      <c r="J3" s="66">
        <v>4.9000000000000004</v>
      </c>
      <c r="K3" s="66">
        <v>3.8</v>
      </c>
    </row>
    <row r="4" spans="1:11">
      <c r="A4" s="66" t="s">
        <v>253</v>
      </c>
      <c r="B4" s="66">
        <v>0.1</v>
      </c>
      <c r="C4" s="66">
        <v>0.1</v>
      </c>
      <c r="J4" s="66">
        <v>0.3</v>
      </c>
      <c r="K4" s="66">
        <v>0.2</v>
      </c>
    </row>
    <row r="16" spans="1:11">
      <c r="H16" s="66" t="s">
        <v>391</v>
      </c>
    </row>
    <row r="20" spans="1:6">
      <c r="A20" s="66" t="s">
        <v>254</v>
      </c>
    </row>
    <row r="23" spans="1:6" ht="15">
      <c r="A23" s="65" t="s">
        <v>260</v>
      </c>
    </row>
    <row r="25" spans="1:6">
      <c r="B25" s="66" t="s">
        <v>255</v>
      </c>
      <c r="C25" s="66" t="s">
        <v>256</v>
      </c>
      <c r="D25" s="66" t="s">
        <v>257</v>
      </c>
      <c r="E25" s="66" t="s">
        <v>258</v>
      </c>
      <c r="F25" s="66" t="s">
        <v>259</v>
      </c>
    </row>
    <row r="26" spans="1:6">
      <c r="B26" s="66">
        <v>0.8</v>
      </c>
      <c r="C26" s="66">
        <v>8.1</v>
      </c>
      <c r="D26" s="66">
        <v>1.3</v>
      </c>
      <c r="E26" s="66">
        <v>4</v>
      </c>
      <c r="F26" s="66">
        <v>0.5</v>
      </c>
    </row>
  </sheetData>
  <mergeCells count="1">
    <mergeCell ref="A1:K1"/>
  </mergeCells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Q22"/>
  <sheetViews>
    <sheetView showGridLines="0" tabSelected="1" zoomScale="85" zoomScaleNormal="85" workbookViewId="0">
      <selection activeCell="E34" sqref="E34"/>
    </sheetView>
  </sheetViews>
  <sheetFormatPr defaultColWidth="11.375" defaultRowHeight="14.25"/>
  <cols>
    <col min="1" max="1" width="2.75" customWidth="1"/>
  </cols>
  <sheetData>
    <row r="1" spans="1:12">
      <c r="A1" s="1"/>
      <c r="B1" s="2"/>
    </row>
    <row r="2" spans="1:12" ht="19.5" customHeight="1">
      <c r="B2" s="79" t="s">
        <v>213</v>
      </c>
      <c r="C2" s="79"/>
      <c r="D2" s="79"/>
      <c r="E2" s="79"/>
      <c r="F2" s="79"/>
      <c r="H2" s="79" t="s">
        <v>214</v>
      </c>
      <c r="I2" s="79"/>
      <c r="J2" s="79"/>
      <c r="K2" s="79"/>
      <c r="L2" s="79"/>
    </row>
    <row r="3" spans="1:12" ht="12" customHeight="1">
      <c r="B3" s="83" t="s">
        <v>291</v>
      </c>
      <c r="C3" s="84">
        <v>2012</v>
      </c>
      <c r="D3" s="84">
        <v>2013</v>
      </c>
      <c r="E3" s="84">
        <v>2014</v>
      </c>
      <c r="F3" s="85">
        <v>2015</v>
      </c>
      <c r="H3" s="83" t="s">
        <v>228</v>
      </c>
      <c r="I3" s="84">
        <v>2005</v>
      </c>
      <c r="J3" s="84">
        <v>2006</v>
      </c>
      <c r="K3" s="84">
        <v>2007</v>
      </c>
      <c r="L3" s="85">
        <v>2008</v>
      </c>
    </row>
    <row r="4" spans="1:12" ht="12" customHeight="1">
      <c r="B4" s="4" t="s">
        <v>56</v>
      </c>
      <c r="C4" s="232">
        <v>21</v>
      </c>
      <c r="D4" s="232">
        <v>21</v>
      </c>
      <c r="E4" s="232">
        <v>23</v>
      </c>
      <c r="F4" s="233">
        <v>23</v>
      </c>
      <c r="H4" s="4" t="s">
        <v>232</v>
      </c>
      <c r="I4" s="232">
        <v>37</v>
      </c>
      <c r="J4" s="232">
        <v>37</v>
      </c>
      <c r="K4" s="232">
        <v>43</v>
      </c>
      <c r="L4" s="233">
        <v>43</v>
      </c>
    </row>
    <row r="5" spans="1:12" ht="12" customHeight="1">
      <c r="B5" s="4" t="s">
        <v>69</v>
      </c>
      <c r="C5" s="232">
        <v>12</v>
      </c>
      <c r="D5" s="232">
        <v>12</v>
      </c>
      <c r="E5" s="232">
        <v>13</v>
      </c>
      <c r="F5" s="234">
        <v>15</v>
      </c>
      <c r="H5" s="4" t="s">
        <v>230</v>
      </c>
      <c r="I5" s="232">
        <v>40</v>
      </c>
      <c r="J5" s="232">
        <v>39</v>
      </c>
      <c r="K5" s="232">
        <v>40</v>
      </c>
      <c r="L5" s="234">
        <v>42</v>
      </c>
    </row>
    <row r="6" spans="1:12" ht="12" customHeight="1">
      <c r="B6" s="4" t="s">
        <v>60</v>
      </c>
      <c r="C6" s="232">
        <v>-13</v>
      </c>
      <c r="D6" s="232">
        <v>-14</v>
      </c>
      <c r="E6" s="232">
        <v>-14</v>
      </c>
      <c r="F6" s="234">
        <v>-14</v>
      </c>
      <c r="H6" s="4" t="s">
        <v>231</v>
      </c>
      <c r="I6" s="232">
        <v>-29</v>
      </c>
      <c r="J6" s="232">
        <v>-32</v>
      </c>
      <c r="K6" s="232">
        <v>-30</v>
      </c>
      <c r="L6" s="234">
        <v>-29</v>
      </c>
    </row>
    <row r="7" spans="1:12" ht="12" customHeight="1" thickBot="1">
      <c r="B7" s="80" t="s">
        <v>1</v>
      </c>
      <c r="C7" s="235">
        <f>SUM(C4:C6)</f>
        <v>20</v>
      </c>
      <c r="D7" s="235">
        <f t="shared" ref="D7:F7" si="0">SUM(D4:D6)</f>
        <v>19</v>
      </c>
      <c r="E7" s="235">
        <f t="shared" si="0"/>
        <v>22</v>
      </c>
      <c r="F7" s="236">
        <f t="shared" si="0"/>
        <v>24</v>
      </c>
      <c r="H7" s="80" t="s">
        <v>86</v>
      </c>
      <c r="I7" s="235">
        <f>SUM(I4:I6)</f>
        <v>48</v>
      </c>
      <c r="J7" s="235">
        <f t="shared" ref="J7" si="1">SUM(J4:J6)</f>
        <v>44</v>
      </c>
      <c r="K7" s="235">
        <f t="shared" ref="K7" si="2">SUM(K4:K6)</f>
        <v>53</v>
      </c>
      <c r="L7" s="236">
        <f t="shared" ref="L7" si="3">SUM(L4:L6)</f>
        <v>56</v>
      </c>
    </row>
    <row r="8" spans="1:12">
      <c r="H8" s="86"/>
      <c r="I8" s="87"/>
      <c r="J8" s="87"/>
      <c r="K8" s="87"/>
      <c r="L8" s="87"/>
    </row>
    <row r="22" spans="17:17">
      <c r="Q22" s="5"/>
    </row>
  </sheetData>
  <pageMargins left="0.70866141732283472" right="0.70866141732283472" top="0.78740157480314965" bottom="0.78740157480314965" header="0.31496062992125984" footer="0.31496062992125984"/>
  <pageSetup scale="89" orientation="landscape" r:id="rId1"/>
  <headerFooter>
    <oddFooter>&amp;L&amp;A&amp;RWorking Capital&amp;C&amp;7&amp;B&amp;"Arial"Document Classification: KPMG Confidential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4" zoomScaleNormal="100" workbookViewId="0">
      <selection activeCell="B24" sqref="B24:F28"/>
    </sheetView>
  </sheetViews>
  <sheetFormatPr defaultColWidth="11.375" defaultRowHeight="14.25"/>
  <cols>
    <col min="1" max="1" width="11.375" style="66"/>
    <col min="2" max="2" width="21.875" style="66" customWidth="1"/>
    <col min="3" max="6" width="5.375" style="66" customWidth="1"/>
    <col min="7" max="16384" width="11.375" style="66"/>
  </cols>
  <sheetData>
    <row r="1" spans="2:10" ht="15">
      <c r="B1" s="257" t="s">
        <v>266</v>
      </c>
      <c r="C1" s="257"/>
      <c r="D1" s="257"/>
      <c r="E1" s="257"/>
      <c r="F1" s="257"/>
      <c r="G1" s="257"/>
    </row>
    <row r="2" spans="2:10" ht="71.25">
      <c r="C2" s="71" t="s">
        <v>321</v>
      </c>
      <c r="D2" s="71" t="s">
        <v>370</v>
      </c>
      <c r="E2" s="71" t="s">
        <v>371</v>
      </c>
      <c r="G2" s="71" t="s">
        <v>265</v>
      </c>
      <c r="J2" s="72"/>
    </row>
    <row r="3" spans="2:10">
      <c r="B3" s="66" t="s">
        <v>231</v>
      </c>
      <c r="C3" s="69">
        <v>-73</v>
      </c>
      <c r="D3" s="69">
        <v>-75</v>
      </c>
      <c r="E3" s="69">
        <v>-75</v>
      </c>
      <c r="F3" s="69">
        <v>0</v>
      </c>
      <c r="G3" s="69">
        <f>E3</f>
        <v>-75</v>
      </c>
    </row>
    <row r="4" spans="2:10">
      <c r="B4" s="66" t="s">
        <v>232</v>
      </c>
      <c r="C4" s="69">
        <v>66</v>
      </c>
      <c r="D4" s="69">
        <v>73</v>
      </c>
      <c r="E4" s="69">
        <v>64</v>
      </c>
      <c r="F4" s="69">
        <v>0</v>
      </c>
      <c r="G4" s="69">
        <f>E4</f>
        <v>64</v>
      </c>
    </row>
    <row r="5" spans="2:10">
      <c r="B5" s="66" t="s">
        <v>230</v>
      </c>
      <c r="C5" s="69">
        <v>204</v>
      </c>
      <c r="D5" s="69">
        <v>186</v>
      </c>
      <c r="E5" s="69">
        <v>182</v>
      </c>
      <c r="F5" s="69">
        <v>0</v>
      </c>
      <c r="G5" s="69">
        <f>E5</f>
        <v>182</v>
      </c>
    </row>
    <row r="22" spans="1:6" ht="15">
      <c r="A22" s="65" t="s">
        <v>267</v>
      </c>
    </row>
    <row r="24" spans="1:6" ht="19.5" customHeight="1">
      <c r="B24" s="79" t="s">
        <v>287</v>
      </c>
      <c r="C24" s="79"/>
      <c r="D24" s="79"/>
      <c r="E24" s="79"/>
      <c r="F24" s="79"/>
    </row>
    <row r="25" spans="1:6" ht="12" customHeight="1">
      <c r="B25" s="143"/>
      <c r="C25" s="144" t="s">
        <v>230</v>
      </c>
      <c r="D25" s="144" t="s">
        <v>232</v>
      </c>
      <c r="E25" s="144" t="s">
        <v>231</v>
      </c>
      <c r="F25" s="145" t="s">
        <v>81</v>
      </c>
    </row>
    <row r="26" spans="1:6" ht="12" customHeight="1">
      <c r="B26" s="73" t="s">
        <v>288</v>
      </c>
      <c r="C26" s="74">
        <v>22</v>
      </c>
      <c r="D26" s="74">
        <v>2</v>
      </c>
      <c r="E26" s="74">
        <v>2</v>
      </c>
      <c r="F26" s="75">
        <f>SUM(C26:E26)</f>
        <v>26</v>
      </c>
    </row>
    <row r="27" spans="1:6" ht="12" customHeight="1">
      <c r="B27" s="73" t="s">
        <v>289</v>
      </c>
      <c r="C27" s="76">
        <v>0.56000000000000005</v>
      </c>
      <c r="D27" s="76">
        <v>1.25</v>
      </c>
      <c r="E27" s="76">
        <v>0.6</v>
      </c>
      <c r="F27" s="75">
        <f>F28/F26</f>
        <v>0.61615384615384616</v>
      </c>
    </row>
    <row r="28" spans="1:6" ht="12" customHeight="1" thickBot="1">
      <c r="B28" s="140" t="s">
        <v>290</v>
      </c>
      <c r="C28" s="141">
        <f>C27*C26</f>
        <v>12.32</v>
      </c>
      <c r="D28" s="141">
        <f t="shared" ref="D28:E28" si="0">D27*D26</f>
        <v>2.5</v>
      </c>
      <c r="E28" s="141">
        <f t="shared" si="0"/>
        <v>1.2</v>
      </c>
      <c r="F28" s="142">
        <f>SUM(C28:E28)</f>
        <v>16.02</v>
      </c>
    </row>
    <row r="34" spans="1:3">
      <c r="A34" s="66" t="s">
        <v>301</v>
      </c>
      <c r="B34" s="69">
        <v>197</v>
      </c>
      <c r="C34" s="69">
        <v>0</v>
      </c>
    </row>
    <row r="35" spans="1:3">
      <c r="A35" s="66" t="s">
        <v>230</v>
      </c>
      <c r="B35" s="69">
        <v>175</v>
      </c>
      <c r="C35" s="253">
        <v>22</v>
      </c>
    </row>
    <row r="36" spans="1:3">
      <c r="A36" s="66" t="s">
        <v>232</v>
      </c>
      <c r="B36" s="69">
        <v>173</v>
      </c>
      <c r="C36" s="253">
        <v>2</v>
      </c>
    </row>
    <row r="37" spans="1:3">
      <c r="A37" s="66" t="s">
        <v>231</v>
      </c>
      <c r="B37" s="69">
        <v>171</v>
      </c>
      <c r="C37" s="253">
        <v>2</v>
      </c>
    </row>
    <row r="38" spans="1:3">
      <c r="A38" s="66" t="s">
        <v>300</v>
      </c>
      <c r="B38" s="69">
        <v>171</v>
      </c>
      <c r="C38" s="69">
        <v>0</v>
      </c>
    </row>
  </sheetData>
  <mergeCells count="1">
    <mergeCell ref="B1:G1"/>
  </mergeCells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showGridLines="0" zoomScaleNormal="100" workbookViewId="0">
      <selection activeCell="P12" sqref="P12"/>
    </sheetView>
  </sheetViews>
  <sheetFormatPr defaultColWidth="11.375" defaultRowHeight="14.25"/>
  <cols>
    <col min="1" max="1" width="2.75" customWidth="1"/>
    <col min="2" max="2" width="21.375" customWidth="1"/>
    <col min="8" max="8" width="18" customWidth="1"/>
  </cols>
  <sheetData>
    <row r="1" spans="1:8">
      <c r="A1" s="1"/>
      <c r="B1" s="2"/>
    </row>
    <row r="2" spans="1:8" ht="19.5" customHeight="1">
      <c r="B2" s="79" t="s">
        <v>217</v>
      </c>
      <c r="C2" s="79"/>
      <c r="D2" s="79"/>
      <c r="E2" s="79"/>
    </row>
    <row r="3" spans="1:8" ht="12" customHeight="1">
      <c r="B3" s="231" t="s">
        <v>9</v>
      </c>
      <c r="C3" s="113" t="s">
        <v>372</v>
      </c>
      <c r="D3" s="113" t="s">
        <v>217</v>
      </c>
      <c r="E3" s="114" t="s">
        <v>373</v>
      </c>
    </row>
    <row r="4" spans="1:8" ht="12" customHeight="1">
      <c r="B4" s="115" t="s">
        <v>216</v>
      </c>
      <c r="C4" s="116">
        <f>1.869*1000</f>
        <v>1869</v>
      </c>
      <c r="D4" s="230">
        <f>C4-D5</f>
        <v>1569</v>
      </c>
      <c r="E4" s="117">
        <f>C4-D5</f>
        <v>1569</v>
      </c>
    </row>
    <row r="5" spans="1:8" ht="12" customHeight="1" thickBot="1">
      <c r="B5" s="118" t="s">
        <v>217</v>
      </c>
      <c r="C5" s="146" t="s">
        <v>195</v>
      </c>
      <c r="D5" s="119">
        <v>300</v>
      </c>
      <c r="E5" s="147" t="s">
        <v>195</v>
      </c>
    </row>
    <row r="6" spans="1:8" ht="12" customHeight="1"/>
    <row r="7" spans="1:8" ht="12" customHeight="1">
      <c r="G7" s="79" t="s">
        <v>392</v>
      </c>
      <c r="H7" s="79"/>
    </row>
    <row r="8" spans="1:8" ht="12" customHeight="1">
      <c r="G8" s="148" t="s">
        <v>9</v>
      </c>
      <c r="H8" s="149" t="s">
        <v>374</v>
      </c>
    </row>
    <row r="9" spans="1:8" ht="12" customHeight="1">
      <c r="G9" s="150" t="s">
        <v>196</v>
      </c>
      <c r="H9" s="151">
        <f>514</f>
        <v>514</v>
      </c>
    </row>
    <row r="10" spans="1:8" ht="12" customHeight="1">
      <c r="G10" s="4" t="s">
        <v>402</v>
      </c>
      <c r="H10" s="40">
        <v>280</v>
      </c>
    </row>
    <row r="11" spans="1:8" ht="12" customHeight="1">
      <c r="G11" s="4" t="s">
        <v>197</v>
      </c>
      <c r="H11" s="40">
        <v>141</v>
      </c>
    </row>
    <row r="12" spans="1:8" ht="12" customHeight="1">
      <c r="G12" s="4" t="s">
        <v>198</v>
      </c>
      <c r="H12" s="40">
        <v>104</v>
      </c>
    </row>
    <row r="13" spans="1:8" ht="12" customHeight="1">
      <c r="G13" s="4" t="s">
        <v>403</v>
      </c>
      <c r="H13" s="40">
        <v>102</v>
      </c>
    </row>
    <row r="14" spans="1:8" ht="12" customHeight="1">
      <c r="G14" s="4" t="s">
        <v>404</v>
      </c>
      <c r="H14" s="40">
        <v>95</v>
      </c>
    </row>
    <row r="15" spans="1:8" ht="12" customHeight="1">
      <c r="G15" s="4" t="s">
        <v>405</v>
      </c>
      <c r="H15" s="40">
        <v>91</v>
      </c>
    </row>
    <row r="16" spans="1:8" ht="12" customHeight="1">
      <c r="G16" s="4" t="s">
        <v>406</v>
      </c>
      <c r="H16" s="40">
        <v>90</v>
      </c>
    </row>
    <row r="17" spans="7:12" ht="12" customHeight="1">
      <c r="G17" s="4" t="s">
        <v>407</v>
      </c>
      <c r="H17" s="40">
        <v>72</v>
      </c>
    </row>
    <row r="18" spans="7:12" ht="12" customHeight="1">
      <c r="G18" s="4" t="s">
        <v>408</v>
      </c>
      <c r="H18" s="40">
        <v>71</v>
      </c>
    </row>
    <row r="19" spans="7:12" ht="12" customHeight="1">
      <c r="G19" s="4" t="s">
        <v>409</v>
      </c>
      <c r="H19" s="40">
        <v>60</v>
      </c>
      <c r="L19" s="5"/>
    </row>
    <row r="20" spans="7:12" ht="12" customHeight="1">
      <c r="G20" s="4" t="s">
        <v>410</v>
      </c>
      <c r="H20" s="40">
        <v>50</v>
      </c>
    </row>
    <row r="21" spans="7:12" ht="12" customHeight="1">
      <c r="G21" s="4" t="s">
        <v>411</v>
      </c>
      <c r="H21" s="40">
        <v>45</v>
      </c>
    </row>
    <row r="22" spans="7:12" ht="12" customHeight="1">
      <c r="G22" s="4" t="s">
        <v>412</v>
      </c>
      <c r="H22" s="40">
        <v>43</v>
      </c>
    </row>
    <row r="23" spans="7:12" ht="12" customHeight="1">
      <c r="G23" s="4" t="s">
        <v>413</v>
      </c>
      <c r="H23" s="40">
        <v>23</v>
      </c>
    </row>
    <row r="24" spans="7:12" ht="12" customHeight="1">
      <c r="G24" s="4" t="s">
        <v>414</v>
      </c>
      <c r="H24" s="40">
        <v>22</v>
      </c>
    </row>
    <row r="25" spans="7:12" ht="12" customHeight="1">
      <c r="G25" s="4" t="s">
        <v>415</v>
      </c>
      <c r="H25" s="40">
        <v>16</v>
      </c>
    </row>
    <row r="26" spans="7:12">
      <c r="G26" s="4" t="s">
        <v>416</v>
      </c>
      <c r="H26" s="40">
        <v>14</v>
      </c>
    </row>
    <row r="27" spans="7:12">
      <c r="G27" s="4" t="s">
        <v>417</v>
      </c>
      <c r="H27" s="40">
        <v>13</v>
      </c>
    </row>
    <row r="28" spans="7:12">
      <c r="G28" s="4" t="s">
        <v>418</v>
      </c>
      <c r="H28" s="40">
        <v>12</v>
      </c>
    </row>
    <row r="29" spans="7:12">
      <c r="G29" s="4" t="s">
        <v>419</v>
      </c>
      <c r="H29" s="40">
        <v>11</v>
      </c>
    </row>
    <row r="30" spans="7:12" ht="15" thickBot="1">
      <c r="G30" s="41" t="s">
        <v>420</v>
      </c>
      <c r="H30" s="42">
        <f>SUM(H9:H29)/3</f>
        <v>623</v>
      </c>
    </row>
  </sheetData>
  <pageMargins left="0.70866141732283472" right="0.70866141732283472" top="0.78740157480314965" bottom="0.78740157480314965" header="0.31496062992125984" footer="0.31496062992125984"/>
  <pageSetup scale="79" orientation="landscape" r:id="rId1"/>
  <headerFooter>
    <oddFooter>&amp;L&amp;A&amp;RWorking Capital&amp;C&amp;7&amp;B&amp;"Arial"Document Classification: KPMG Confidential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9"/>
  <sheetViews>
    <sheetView showGridLines="0" zoomScale="115" zoomScaleNormal="115" workbookViewId="0">
      <selection activeCell="J14" sqref="J14"/>
    </sheetView>
  </sheetViews>
  <sheetFormatPr defaultColWidth="11.375" defaultRowHeight="14.25"/>
  <cols>
    <col min="1" max="1" width="2.75" customWidth="1"/>
    <col min="3" max="30" width="7.25" customWidth="1"/>
  </cols>
  <sheetData>
    <row r="1" spans="1:30">
      <c r="A1" s="1"/>
      <c r="B1" s="2"/>
    </row>
    <row r="2" spans="1:30" ht="19.5" customHeight="1">
      <c r="B2" s="79" t="s">
        <v>213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</row>
    <row r="3" spans="1:30" ht="26.25" customHeight="1">
      <c r="B3" s="132" t="s">
        <v>291</v>
      </c>
      <c r="C3" s="134" t="s">
        <v>375</v>
      </c>
      <c r="D3" s="134" t="s">
        <v>200</v>
      </c>
      <c r="E3" s="134" t="s">
        <v>218</v>
      </c>
      <c r="F3" s="134" t="s">
        <v>201</v>
      </c>
      <c r="G3" s="134" t="s">
        <v>202</v>
      </c>
      <c r="H3" s="134" t="s">
        <v>219</v>
      </c>
      <c r="I3" s="134" t="s">
        <v>203</v>
      </c>
      <c r="J3" s="134" t="s">
        <v>222</v>
      </c>
      <c r="K3" s="134" t="s">
        <v>220</v>
      </c>
      <c r="L3" s="134" t="s">
        <v>221</v>
      </c>
      <c r="M3" s="134" t="s">
        <v>204</v>
      </c>
      <c r="N3" s="134" t="s">
        <v>376</v>
      </c>
      <c r="O3" s="134" t="s">
        <v>223</v>
      </c>
      <c r="P3" s="134" t="s">
        <v>205</v>
      </c>
      <c r="Q3" s="134" t="s">
        <v>224</v>
      </c>
      <c r="R3" s="134" t="s">
        <v>206</v>
      </c>
      <c r="S3" s="134" t="s">
        <v>377</v>
      </c>
      <c r="T3" s="134" t="s">
        <v>378</v>
      </c>
      <c r="U3" s="134" t="s">
        <v>379</v>
      </c>
      <c r="V3" s="134" t="s">
        <v>380</v>
      </c>
      <c r="W3" s="134" t="s">
        <v>381</v>
      </c>
      <c r="X3" s="134" t="s">
        <v>382</v>
      </c>
      <c r="Y3" s="134" t="s">
        <v>383</v>
      </c>
      <c r="Z3" s="134" t="s">
        <v>384</v>
      </c>
      <c r="AA3" s="134" t="s">
        <v>385</v>
      </c>
      <c r="AB3" s="134" t="s">
        <v>386</v>
      </c>
      <c r="AC3" s="134" t="s">
        <v>387</v>
      </c>
      <c r="AD3" s="135" t="s">
        <v>388</v>
      </c>
    </row>
    <row r="4" spans="1:30" ht="12" customHeight="1" thickBot="1">
      <c r="B4" s="136" t="s">
        <v>69</v>
      </c>
      <c r="C4" s="255">
        <v>1.8779999999999999</v>
      </c>
      <c r="D4" s="255">
        <v>1.861</v>
      </c>
      <c r="E4" s="255">
        <v>1.88</v>
      </c>
      <c r="F4" s="255">
        <v>1.5620000000000001</v>
      </c>
      <c r="G4" s="255">
        <v>1.6779999999999999</v>
      </c>
      <c r="H4" s="255">
        <v>1.754</v>
      </c>
      <c r="I4" s="255">
        <v>1.73</v>
      </c>
      <c r="J4" s="255">
        <v>1.6990000000000001</v>
      </c>
      <c r="K4" s="255">
        <v>1.7110000000000001</v>
      </c>
      <c r="L4" s="255">
        <v>1.738</v>
      </c>
      <c r="M4" s="255">
        <v>1.712</v>
      </c>
      <c r="N4" s="255">
        <v>1.7529999999999999</v>
      </c>
      <c r="O4" s="255">
        <v>1.569</v>
      </c>
      <c r="P4" s="255">
        <v>1.552</v>
      </c>
      <c r="Q4" s="255">
        <v>1.5580000000000001</v>
      </c>
      <c r="R4" s="255">
        <v>1.498</v>
      </c>
      <c r="S4" s="255">
        <v>1.4530000000000001</v>
      </c>
      <c r="T4" s="255">
        <v>1.536</v>
      </c>
      <c r="U4" s="255">
        <v>1.51</v>
      </c>
      <c r="V4" s="255">
        <v>1.4870000000000001</v>
      </c>
      <c r="W4" s="255">
        <v>1.4910000000000001</v>
      </c>
      <c r="X4" s="255">
        <v>1.597</v>
      </c>
      <c r="Y4" s="255">
        <v>1.506</v>
      </c>
      <c r="Z4" s="255">
        <v>1.5389999999999999</v>
      </c>
      <c r="AA4" s="255">
        <v>1.5649999999999999</v>
      </c>
      <c r="AB4" s="255">
        <v>1.5529999999999999</v>
      </c>
      <c r="AC4" s="255">
        <v>1.5880000000000001</v>
      </c>
      <c r="AD4" s="256">
        <v>1.5149999999999999</v>
      </c>
    </row>
    <row r="19" spans="41:41">
      <c r="AO19" s="5"/>
    </row>
  </sheetData>
  <pageMargins left="0.70866141732283472" right="0.70866141732283472" top="0.78740157480314965" bottom="0.78740157480314965" header="0.31496062992125984" footer="0.31496062992125984"/>
  <pageSetup scale="52" orientation="landscape" r:id="rId1"/>
  <headerFooter>
    <oddFooter>&amp;L&amp;A&amp;RWorking Capital&amp;C&amp;7&amp;B&amp;"Arial"Document Classification: KPMG Confidential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2"/>
  <sheetViews>
    <sheetView showGridLines="0" zoomScaleNormal="100" workbookViewId="0">
      <selection activeCell="W37" sqref="W37"/>
    </sheetView>
  </sheetViews>
  <sheetFormatPr defaultColWidth="11.375" defaultRowHeight="14.25"/>
  <cols>
    <col min="1" max="1" width="2.75" customWidth="1"/>
    <col min="2" max="2" width="9.875" customWidth="1"/>
    <col min="3" max="18" width="3.5" customWidth="1"/>
  </cols>
  <sheetData>
    <row r="1" spans="1:22">
      <c r="A1" s="1"/>
      <c r="B1" s="2"/>
    </row>
    <row r="2" spans="1:22" ht="19.5" customHeight="1">
      <c r="B2" s="79" t="s">
        <v>213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22" ht="12" customHeight="1">
      <c r="B3" s="152"/>
      <c r="C3" s="258" t="s">
        <v>272</v>
      </c>
      <c r="D3" s="258"/>
      <c r="E3" s="258"/>
      <c r="F3" s="258"/>
      <c r="G3" s="259" t="s">
        <v>273</v>
      </c>
      <c r="H3" s="260"/>
      <c r="I3" s="260"/>
      <c r="J3" s="261"/>
      <c r="K3" s="262" t="s">
        <v>274</v>
      </c>
      <c r="L3" s="263"/>
      <c r="M3" s="263"/>
      <c r="N3" s="263"/>
      <c r="O3" s="264" t="s">
        <v>275</v>
      </c>
      <c r="P3" s="263"/>
      <c r="Q3" s="263"/>
      <c r="R3" s="265"/>
    </row>
    <row r="4" spans="1:22" ht="12" customHeight="1">
      <c r="B4" s="155" t="s">
        <v>291</v>
      </c>
      <c r="C4" s="156" t="s">
        <v>10</v>
      </c>
      <c r="D4" s="156" t="s">
        <v>11</v>
      </c>
      <c r="E4" s="156" t="s">
        <v>12</v>
      </c>
      <c r="F4" s="156" t="s">
        <v>13</v>
      </c>
      <c r="G4" s="203" t="s">
        <v>10</v>
      </c>
      <c r="H4" s="156" t="s">
        <v>11</v>
      </c>
      <c r="I4" s="156" t="s">
        <v>12</v>
      </c>
      <c r="J4" s="204" t="s">
        <v>13</v>
      </c>
      <c r="K4" s="173" t="s">
        <v>10</v>
      </c>
      <c r="L4" s="171" t="s">
        <v>11</v>
      </c>
      <c r="M4" s="171" t="s">
        <v>12</v>
      </c>
      <c r="N4" s="171" t="s">
        <v>13</v>
      </c>
      <c r="O4" s="199" t="s">
        <v>10</v>
      </c>
      <c r="P4" s="171" t="s">
        <v>11</v>
      </c>
      <c r="Q4" s="171" t="s">
        <v>12</v>
      </c>
      <c r="R4" s="172" t="s">
        <v>13</v>
      </c>
    </row>
    <row r="5" spans="1:22" ht="12" customHeight="1">
      <c r="B5" s="153" t="s">
        <v>216</v>
      </c>
      <c r="C5" s="77">
        <v>4.5999999999999996</v>
      </c>
      <c r="D5" s="77">
        <v>4.5</v>
      </c>
      <c r="E5" s="77">
        <v>5.7</v>
      </c>
      <c r="F5" s="77">
        <v>5.5</v>
      </c>
      <c r="G5" s="205">
        <v>5.8</v>
      </c>
      <c r="H5" s="77">
        <v>6.2</v>
      </c>
      <c r="I5" s="77">
        <v>5.6</v>
      </c>
      <c r="J5" s="206">
        <v>5.6</v>
      </c>
      <c r="K5" s="174">
        <v>4.7</v>
      </c>
      <c r="L5" s="77">
        <v>4.4000000000000004</v>
      </c>
      <c r="M5" s="77">
        <v>5.5</v>
      </c>
      <c r="N5" s="77">
        <v>6.3</v>
      </c>
      <c r="O5" s="174">
        <v>6.4</v>
      </c>
      <c r="P5" s="77">
        <v>5.2</v>
      </c>
      <c r="Q5" s="77">
        <v>6.4</v>
      </c>
      <c r="R5" s="157">
        <v>5.2</v>
      </c>
    </row>
    <row r="6" spans="1:22" ht="12" customHeight="1">
      <c r="B6" s="153" t="s">
        <v>56</v>
      </c>
      <c r="C6" s="77">
        <v>4</v>
      </c>
      <c r="D6" s="77">
        <v>3.4</v>
      </c>
      <c r="E6" s="77">
        <v>2.2999999999999998</v>
      </c>
      <c r="F6" s="77">
        <v>4.5</v>
      </c>
      <c r="G6" s="205">
        <v>4.0999999999999996</v>
      </c>
      <c r="H6" s="77">
        <v>4</v>
      </c>
      <c r="I6" s="77">
        <v>4.4000000000000004</v>
      </c>
      <c r="J6" s="206">
        <v>2.1</v>
      </c>
      <c r="K6" s="174">
        <v>2.5</v>
      </c>
      <c r="L6" s="77">
        <v>3.6</v>
      </c>
      <c r="M6" s="77">
        <v>3.5</v>
      </c>
      <c r="N6" s="77">
        <v>2.8</v>
      </c>
      <c r="O6" s="174">
        <v>3.3</v>
      </c>
      <c r="P6" s="77">
        <v>1.8</v>
      </c>
      <c r="Q6" s="77">
        <v>3.3</v>
      </c>
      <c r="R6" s="127">
        <v>1.8</v>
      </c>
    </row>
    <row r="7" spans="1:22" ht="12" customHeight="1">
      <c r="B7" s="153" t="s">
        <v>60</v>
      </c>
      <c r="C7" s="77">
        <v>-1.9</v>
      </c>
      <c r="D7" s="77">
        <v>-1.4</v>
      </c>
      <c r="E7" s="77">
        <v>-1.9</v>
      </c>
      <c r="F7" s="77">
        <v>-1.4</v>
      </c>
      <c r="G7" s="205">
        <v>-1.3</v>
      </c>
      <c r="H7" s="77">
        <v>-1.2</v>
      </c>
      <c r="I7" s="77">
        <v>-1.1000000000000001</v>
      </c>
      <c r="J7" s="206">
        <v>-1.7</v>
      </c>
      <c r="K7" s="174">
        <v>-1.7</v>
      </c>
      <c r="L7" s="77">
        <v>-1.2</v>
      </c>
      <c r="M7" s="77">
        <v>-1.5</v>
      </c>
      <c r="N7" s="77">
        <v>-2</v>
      </c>
      <c r="O7" s="174">
        <v>-1.5</v>
      </c>
      <c r="P7" s="77">
        <v>-1.6</v>
      </c>
      <c r="Q7" s="77">
        <v>-1.5</v>
      </c>
      <c r="R7" s="127">
        <v>-1.6</v>
      </c>
    </row>
    <row r="8" spans="1:22" ht="12" customHeight="1">
      <c r="B8" s="153" t="s">
        <v>215</v>
      </c>
      <c r="C8" s="77">
        <v>-1.1000000000000001</v>
      </c>
      <c r="D8" s="77">
        <v>-1.2</v>
      </c>
      <c r="E8" s="77">
        <v>-3.6</v>
      </c>
      <c r="F8" s="77">
        <v>-3.6</v>
      </c>
      <c r="G8" s="205">
        <v>-3.4</v>
      </c>
      <c r="H8" s="77">
        <v>-3.3</v>
      </c>
      <c r="I8" s="77">
        <v>-2.5</v>
      </c>
      <c r="J8" s="206">
        <v>-1.4</v>
      </c>
      <c r="K8" s="174">
        <v>-1</v>
      </c>
      <c r="L8" s="77">
        <v>-1.3</v>
      </c>
      <c r="M8" s="77">
        <v>-1.7</v>
      </c>
      <c r="N8" s="77">
        <v>-1.9</v>
      </c>
      <c r="O8" s="174">
        <v>-1.8</v>
      </c>
      <c r="P8" s="77">
        <v>-1.8</v>
      </c>
      <c r="Q8" s="77">
        <v>-1.8</v>
      </c>
      <c r="R8" s="127">
        <v>-1.8</v>
      </c>
    </row>
    <row r="9" spans="1:22" ht="12" customHeight="1" thickBot="1">
      <c r="B9" s="154" t="s">
        <v>1</v>
      </c>
      <c r="C9" s="158">
        <f>SUM(C5:C8)</f>
        <v>5.6</v>
      </c>
      <c r="D9" s="158">
        <f t="shared" ref="D9:K9" si="0">SUM(D5:D8)</f>
        <v>5.3</v>
      </c>
      <c r="E9" s="158">
        <f t="shared" si="0"/>
        <v>2.4999999999999996</v>
      </c>
      <c r="F9" s="158">
        <f t="shared" si="0"/>
        <v>5</v>
      </c>
      <c r="G9" s="207">
        <f t="shared" si="0"/>
        <v>5.1999999999999975</v>
      </c>
      <c r="H9" s="158">
        <f t="shared" si="0"/>
        <v>5.7</v>
      </c>
      <c r="I9" s="158">
        <f t="shared" si="0"/>
        <v>6.4</v>
      </c>
      <c r="J9" s="208">
        <f t="shared" si="0"/>
        <v>4.5999999999999996</v>
      </c>
      <c r="K9" s="175">
        <f t="shared" si="0"/>
        <v>4.5</v>
      </c>
      <c r="L9" s="158">
        <f t="shared" ref="L9:R9" si="1">SUM(L5:L8)</f>
        <v>5.5</v>
      </c>
      <c r="M9" s="158">
        <f t="shared" si="1"/>
        <v>5.8</v>
      </c>
      <c r="N9" s="158">
        <f t="shared" si="1"/>
        <v>5.1999999999999993</v>
      </c>
      <c r="O9" s="175">
        <f t="shared" si="1"/>
        <v>6.3999999999999995</v>
      </c>
      <c r="P9" s="158">
        <f t="shared" si="1"/>
        <v>3.6000000000000005</v>
      </c>
      <c r="Q9" s="158">
        <f t="shared" si="1"/>
        <v>6.3999999999999995</v>
      </c>
      <c r="R9" s="159">
        <f t="shared" si="1"/>
        <v>3.6000000000000005</v>
      </c>
      <c r="S9" s="52">
        <f>AVERAGE(C9:F9)</f>
        <v>4.5999999999999996</v>
      </c>
      <c r="T9" s="52">
        <f>AVERAGE(G9:J9)</f>
        <v>5.4749999999999996</v>
      </c>
      <c r="U9">
        <f>AVERAGE(K9:N9)</f>
        <v>5.25</v>
      </c>
      <c r="V9">
        <f>AVERAGE(O9:R9)</f>
        <v>5</v>
      </c>
    </row>
    <row r="10" spans="1:22">
      <c r="B10" s="153" t="s">
        <v>268</v>
      </c>
      <c r="C10" s="160">
        <f>C5*0.8*2</f>
        <v>7.3599999999999994</v>
      </c>
      <c r="D10" s="160">
        <f t="shared" ref="D10:F10" si="2">D5*0.8*2</f>
        <v>7.2</v>
      </c>
      <c r="E10" s="160">
        <f t="shared" si="2"/>
        <v>9.120000000000001</v>
      </c>
      <c r="F10" s="160">
        <f t="shared" si="2"/>
        <v>8.8000000000000007</v>
      </c>
      <c r="G10" s="209">
        <f>G5*0.8*2</f>
        <v>9.2799999999999994</v>
      </c>
      <c r="H10" s="160">
        <f t="shared" ref="H10:J10" si="3">H5*0.8*2</f>
        <v>9.9200000000000017</v>
      </c>
      <c r="I10" s="160">
        <f t="shared" si="3"/>
        <v>8.9599999999999991</v>
      </c>
      <c r="J10" s="210">
        <f t="shared" si="3"/>
        <v>8.9599999999999991</v>
      </c>
      <c r="K10" s="176">
        <f>K5*0.8*2</f>
        <v>7.5200000000000005</v>
      </c>
      <c r="L10" s="160">
        <f t="shared" ref="L10:N10" si="4">L5*0.8*2</f>
        <v>7.0400000000000009</v>
      </c>
      <c r="M10" s="160">
        <f t="shared" si="4"/>
        <v>8.8000000000000007</v>
      </c>
      <c r="N10" s="160">
        <f t="shared" si="4"/>
        <v>10.08</v>
      </c>
      <c r="O10" s="176">
        <f>O5*0.8*2</f>
        <v>10.240000000000002</v>
      </c>
      <c r="P10" s="160">
        <f t="shared" ref="P10:R10" si="5">P5*0.8*2</f>
        <v>8.32</v>
      </c>
      <c r="Q10" s="160">
        <f t="shared" si="5"/>
        <v>10.240000000000002</v>
      </c>
      <c r="R10" s="161">
        <f t="shared" si="5"/>
        <v>8.32</v>
      </c>
    </row>
    <row r="11" spans="1:22">
      <c r="B11" s="153" t="s">
        <v>73</v>
      </c>
      <c r="C11" s="160">
        <f>C10*0.75</f>
        <v>5.52</v>
      </c>
      <c r="D11" s="160">
        <f t="shared" ref="D11:F11" si="6">D10*0.75</f>
        <v>5.4</v>
      </c>
      <c r="E11" s="160">
        <f t="shared" si="6"/>
        <v>6.8400000000000007</v>
      </c>
      <c r="F11" s="160">
        <f t="shared" si="6"/>
        <v>6.6000000000000005</v>
      </c>
      <c r="G11" s="209">
        <f>G10*0.75</f>
        <v>6.9599999999999991</v>
      </c>
      <c r="H11" s="160">
        <f t="shared" ref="H11" si="7">H10*0.75</f>
        <v>7.4400000000000013</v>
      </c>
      <c r="I11" s="160">
        <f t="shared" ref="I11" si="8">I10*0.75</f>
        <v>6.7199999999999989</v>
      </c>
      <c r="J11" s="210">
        <f t="shared" ref="J11" si="9">J10*0.75</f>
        <v>6.7199999999999989</v>
      </c>
      <c r="K11" s="176">
        <f>K10*0.75</f>
        <v>5.6400000000000006</v>
      </c>
      <c r="L11" s="160">
        <f t="shared" ref="L11" si="10">L10*0.75</f>
        <v>5.2800000000000011</v>
      </c>
      <c r="M11" s="160">
        <f t="shared" ref="M11" si="11">M10*0.75</f>
        <v>6.6000000000000005</v>
      </c>
      <c r="N11" s="160">
        <f t="shared" ref="N11" si="12">N10*0.75</f>
        <v>7.5600000000000005</v>
      </c>
      <c r="O11" s="176">
        <f>O10*0.75</f>
        <v>7.6800000000000015</v>
      </c>
      <c r="P11" s="160">
        <f t="shared" ref="P11" si="13">P10*0.75</f>
        <v>6.24</v>
      </c>
      <c r="Q11" s="160">
        <f t="shared" ref="Q11" si="14">Q10*0.75</f>
        <v>7.6800000000000015</v>
      </c>
      <c r="R11" s="161">
        <f t="shared" ref="R11" si="15">R10*0.75</f>
        <v>6.24</v>
      </c>
    </row>
    <row r="12" spans="1:22" s="5" customFormat="1">
      <c r="B12" s="162" t="s">
        <v>82</v>
      </c>
      <c r="C12" s="163">
        <v>90</v>
      </c>
      <c r="D12" s="163">
        <v>91</v>
      </c>
      <c r="E12" s="163">
        <v>92</v>
      </c>
      <c r="F12" s="163">
        <v>92</v>
      </c>
      <c r="G12" s="211">
        <v>90</v>
      </c>
      <c r="H12" s="163">
        <v>91</v>
      </c>
      <c r="I12" s="163">
        <v>92</v>
      </c>
      <c r="J12" s="212">
        <v>92</v>
      </c>
      <c r="K12" s="177">
        <v>90</v>
      </c>
      <c r="L12" s="163">
        <v>91</v>
      </c>
      <c r="M12" s="163">
        <v>92</v>
      </c>
      <c r="N12" s="163">
        <v>92</v>
      </c>
      <c r="O12" s="177">
        <v>90</v>
      </c>
      <c r="P12" s="163">
        <v>91</v>
      </c>
      <c r="Q12" s="163">
        <v>92</v>
      </c>
      <c r="R12" s="164">
        <v>92</v>
      </c>
    </row>
    <row r="13" spans="1:22" s="56" customFormat="1">
      <c r="B13" s="165" t="s">
        <v>269</v>
      </c>
      <c r="C13" s="166">
        <f>C10/C12</f>
        <v>8.1777777777777769E-2</v>
      </c>
      <c r="D13" s="166">
        <f t="shared" ref="D13:F13" si="16">D10/D12</f>
        <v>7.9120879120879117E-2</v>
      </c>
      <c r="E13" s="166">
        <f t="shared" si="16"/>
        <v>9.9130434782608703E-2</v>
      </c>
      <c r="F13" s="166">
        <f t="shared" si="16"/>
        <v>9.5652173913043481E-2</v>
      </c>
      <c r="G13" s="213">
        <f>G10/G12</f>
        <v>0.1031111111111111</v>
      </c>
      <c r="H13" s="166">
        <f t="shared" ref="H13" si="17">H10/H12</f>
        <v>0.10901098901098903</v>
      </c>
      <c r="I13" s="166">
        <f t="shared" ref="I13" si="18">I10/I12</f>
        <v>9.7391304347826071E-2</v>
      </c>
      <c r="J13" s="214">
        <f t="shared" ref="J13" si="19">J10/J12</f>
        <v>9.7391304347826071E-2</v>
      </c>
      <c r="K13" s="178">
        <f>K10/K12</f>
        <v>8.3555555555555563E-2</v>
      </c>
      <c r="L13" s="166">
        <f t="shared" ref="L13" si="20">L10/L12</f>
        <v>7.7362637362637376E-2</v>
      </c>
      <c r="M13" s="166">
        <f t="shared" ref="M13" si="21">M10/M12</f>
        <v>9.5652173913043481E-2</v>
      </c>
      <c r="N13" s="166">
        <f t="shared" ref="N13" si="22">N10/N12</f>
        <v>0.10956521739130434</v>
      </c>
      <c r="O13" s="178">
        <f>O10/O12</f>
        <v>0.1137777777777778</v>
      </c>
      <c r="P13" s="166">
        <f t="shared" ref="P13" si="23">P10/P12</f>
        <v>9.1428571428571428E-2</v>
      </c>
      <c r="Q13" s="166">
        <f t="shared" ref="Q13" si="24">Q10/Q12</f>
        <v>0.11130434782608697</v>
      </c>
      <c r="R13" s="167">
        <f t="shared" ref="R13" si="25">R10/R12</f>
        <v>9.0434782608695655E-2</v>
      </c>
    </row>
    <row r="14" spans="1:22" s="56" customFormat="1" ht="15" thickBot="1">
      <c r="B14" s="168" t="s">
        <v>270</v>
      </c>
      <c r="C14" s="169">
        <f>C11/C12</f>
        <v>6.133333333333333E-2</v>
      </c>
      <c r="D14" s="169">
        <f t="shared" ref="D14:F14" si="26">D11/D12</f>
        <v>5.9340659340659345E-2</v>
      </c>
      <c r="E14" s="169">
        <f t="shared" si="26"/>
        <v>7.4347826086956531E-2</v>
      </c>
      <c r="F14" s="169">
        <f t="shared" si="26"/>
        <v>7.1739130434782611E-2</v>
      </c>
      <c r="G14" s="215">
        <f>G11/G12</f>
        <v>7.7333333333333323E-2</v>
      </c>
      <c r="H14" s="169">
        <f t="shared" ref="H14:J14" si="27">H11/H12</f>
        <v>8.175824175824177E-2</v>
      </c>
      <c r="I14" s="169">
        <f t="shared" si="27"/>
        <v>7.3043478260869557E-2</v>
      </c>
      <c r="J14" s="216">
        <f t="shared" si="27"/>
        <v>7.3043478260869557E-2</v>
      </c>
      <c r="K14" s="179">
        <f>K11/K12</f>
        <v>6.2666666666666676E-2</v>
      </c>
      <c r="L14" s="169">
        <f t="shared" ref="L14:N14" si="28">L11/L12</f>
        <v>5.8021978021978032E-2</v>
      </c>
      <c r="M14" s="169">
        <f t="shared" si="28"/>
        <v>7.1739130434782611E-2</v>
      </c>
      <c r="N14" s="169">
        <f t="shared" si="28"/>
        <v>8.2173913043478264E-2</v>
      </c>
      <c r="O14" s="179">
        <f>O11/O12</f>
        <v>8.5333333333333344E-2</v>
      </c>
      <c r="P14" s="169">
        <f t="shared" ref="P14:R14" si="29">P11/P12</f>
        <v>6.8571428571428575E-2</v>
      </c>
      <c r="Q14" s="169">
        <f t="shared" si="29"/>
        <v>8.3478260869565238E-2</v>
      </c>
      <c r="R14" s="170">
        <f t="shared" si="29"/>
        <v>6.7826086956521744E-2</v>
      </c>
    </row>
    <row r="15" spans="1:22"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</row>
    <row r="16" spans="1:22" ht="19.5" customHeight="1">
      <c r="B16" s="88" t="s">
        <v>8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</row>
    <row r="17" spans="2:29" ht="12" customHeight="1">
      <c r="B17" s="11"/>
      <c r="C17" s="258" t="s">
        <v>273</v>
      </c>
      <c r="D17" s="258"/>
      <c r="E17" s="258"/>
      <c r="F17" s="258"/>
      <c r="G17" s="259" t="s">
        <v>389</v>
      </c>
      <c r="H17" s="260"/>
      <c r="I17" s="260"/>
      <c r="J17" s="261"/>
      <c r="K17" s="262" t="s">
        <v>275</v>
      </c>
      <c r="L17" s="263"/>
      <c r="M17" s="263"/>
      <c r="N17" s="263"/>
      <c r="O17" s="264" t="s">
        <v>390</v>
      </c>
      <c r="P17" s="263"/>
      <c r="Q17" s="263"/>
      <c r="R17" s="266"/>
    </row>
    <row r="18" spans="2:29" ht="12" customHeight="1">
      <c r="B18" s="180" t="s">
        <v>283</v>
      </c>
      <c r="C18" s="95" t="s">
        <v>10</v>
      </c>
      <c r="D18" s="95" t="s">
        <v>11</v>
      </c>
      <c r="E18" s="95" t="s">
        <v>12</v>
      </c>
      <c r="F18" s="95" t="s">
        <v>13</v>
      </c>
      <c r="G18" s="217" t="s">
        <v>10</v>
      </c>
      <c r="H18" s="95" t="s">
        <v>11</v>
      </c>
      <c r="I18" s="95" t="s">
        <v>12</v>
      </c>
      <c r="J18" s="218" t="s">
        <v>13</v>
      </c>
      <c r="K18" s="181" t="s">
        <v>10</v>
      </c>
      <c r="L18" s="182" t="s">
        <v>11</v>
      </c>
      <c r="M18" s="182" t="s">
        <v>12</v>
      </c>
      <c r="N18" s="182" t="s">
        <v>13</v>
      </c>
      <c r="O18" s="200" t="s">
        <v>10</v>
      </c>
      <c r="P18" s="201" t="s">
        <v>11</v>
      </c>
      <c r="Q18" s="201" t="s">
        <v>12</v>
      </c>
      <c r="R18" s="202" t="s">
        <v>13</v>
      </c>
    </row>
    <row r="19" spans="2:29" s="57" customFormat="1" ht="12" customHeight="1">
      <c r="B19" s="183" t="s">
        <v>230</v>
      </c>
      <c r="C19" s="184">
        <f>C5/C14</f>
        <v>75</v>
      </c>
      <c r="D19" s="184">
        <f>AVERAGE(C5:D5)/D14</f>
        <v>76.675925925925924</v>
      </c>
      <c r="E19" s="184">
        <f t="shared" ref="E19:R19" si="30">AVERAGE(D5:E5)/E14</f>
        <v>68.596491228070164</v>
      </c>
      <c r="F19" s="184">
        <f t="shared" si="30"/>
        <v>78.060606060606048</v>
      </c>
      <c r="G19" s="219">
        <f t="shared" si="30"/>
        <v>73.060344827586221</v>
      </c>
      <c r="H19" s="184">
        <f t="shared" si="30"/>
        <v>73.387096774193537</v>
      </c>
      <c r="I19" s="184">
        <f t="shared" si="30"/>
        <v>80.773809523809533</v>
      </c>
      <c r="J19" s="194">
        <f t="shared" si="30"/>
        <v>76.666666666666671</v>
      </c>
      <c r="K19" s="185">
        <f t="shared" si="30"/>
        <v>82.180851063829778</v>
      </c>
      <c r="L19" s="184">
        <f t="shared" si="30"/>
        <v>78.418560606060609</v>
      </c>
      <c r="M19" s="184">
        <f t="shared" si="30"/>
        <v>69</v>
      </c>
      <c r="N19" s="194">
        <f t="shared" si="30"/>
        <v>71.798941798941797</v>
      </c>
      <c r="O19" s="185">
        <f t="shared" si="30"/>
        <v>74.414062499999986</v>
      </c>
      <c r="P19" s="184">
        <f t="shared" si="30"/>
        <v>84.583333333333343</v>
      </c>
      <c r="Q19" s="184">
        <f t="shared" si="30"/>
        <v>69.479166666666657</v>
      </c>
      <c r="R19" s="186">
        <f t="shared" si="30"/>
        <v>85.512820512820511</v>
      </c>
    </row>
    <row r="20" spans="2:29" ht="12" customHeight="1">
      <c r="B20" s="12" t="s">
        <v>284</v>
      </c>
      <c r="C20" s="13">
        <f>(C5+C8)/C14</f>
        <v>57.065217391304344</v>
      </c>
      <c r="D20" s="13">
        <f>(AVERAGE(C5:D5)+AVERAGE(C8:D8))/D14</f>
        <v>57.296296296296291</v>
      </c>
      <c r="E20" s="13">
        <f t="shared" ref="E20:R20" si="31">(AVERAGE(D5:E5)+AVERAGE(D8:E8))/E14</f>
        <v>36.315789473684205</v>
      </c>
      <c r="F20" s="13">
        <f t="shared" si="31"/>
        <v>27.878787878787872</v>
      </c>
      <c r="G20" s="108">
        <f t="shared" si="31"/>
        <v>27.801724137931043</v>
      </c>
      <c r="H20" s="13">
        <f t="shared" si="31"/>
        <v>32.412634408602152</v>
      </c>
      <c r="I20" s="13">
        <f t="shared" si="31"/>
        <v>41.071428571428584</v>
      </c>
      <c r="J20" s="195">
        <f t="shared" si="31"/>
        <v>49.970238095238095</v>
      </c>
      <c r="K20" s="187">
        <f t="shared" si="31"/>
        <v>63.031914893617014</v>
      </c>
      <c r="L20" s="13">
        <f t="shared" si="31"/>
        <v>58.598484848484851</v>
      </c>
      <c r="M20" s="13">
        <f t="shared" si="31"/>
        <v>48.090909090909093</v>
      </c>
      <c r="N20" s="195">
        <f t="shared" si="31"/>
        <v>49.894179894179899</v>
      </c>
      <c r="O20" s="187">
        <f t="shared" si="31"/>
        <v>52.734374999999993</v>
      </c>
      <c r="P20" s="13">
        <f t="shared" si="31"/>
        <v>58.333333333333343</v>
      </c>
      <c r="Q20" s="13">
        <f t="shared" si="31"/>
        <v>47.916666666666664</v>
      </c>
      <c r="R20" s="14">
        <f t="shared" si="31"/>
        <v>58.974358974358985</v>
      </c>
    </row>
    <row r="21" spans="2:29" ht="12" customHeight="1">
      <c r="B21" s="12" t="s">
        <v>232</v>
      </c>
      <c r="C21" s="13">
        <f>C6/C13</f>
        <v>48.913043478260875</v>
      </c>
      <c r="D21" s="13">
        <f>AVERAGE(C6:D6)/D13</f>
        <v>46.763888888888893</v>
      </c>
      <c r="E21" s="13">
        <f t="shared" ref="E21:R21" si="32">AVERAGE(D6:E6)/E13</f>
        <v>28.749999999999993</v>
      </c>
      <c r="F21" s="13">
        <f t="shared" si="32"/>
        <v>35.545454545454547</v>
      </c>
      <c r="G21" s="108">
        <f t="shared" si="32"/>
        <v>41.702586206896555</v>
      </c>
      <c r="H21" s="13">
        <f t="shared" si="32"/>
        <v>37.152217741935473</v>
      </c>
      <c r="I21" s="13">
        <f t="shared" si="32"/>
        <v>43.125000000000007</v>
      </c>
      <c r="J21" s="195">
        <f t="shared" si="32"/>
        <v>33.370535714285722</v>
      </c>
      <c r="K21" s="187">
        <f t="shared" si="32"/>
        <v>27.526595744680847</v>
      </c>
      <c r="L21" s="13">
        <f t="shared" si="32"/>
        <v>39.424715909090899</v>
      </c>
      <c r="M21" s="13">
        <f t="shared" si="32"/>
        <v>37.11363636363636</v>
      </c>
      <c r="N21" s="195">
        <f t="shared" si="32"/>
        <v>28.75</v>
      </c>
      <c r="O21" s="187">
        <f t="shared" si="32"/>
        <v>26.806640624999993</v>
      </c>
      <c r="P21" s="13">
        <f t="shared" si="32"/>
        <v>27.890624999999996</v>
      </c>
      <c r="Q21" s="13">
        <f t="shared" si="32"/>
        <v>22.910156249999996</v>
      </c>
      <c r="R21" s="14">
        <f t="shared" si="32"/>
        <v>28.197115384615383</v>
      </c>
    </row>
    <row r="22" spans="2:29" ht="12" customHeight="1">
      <c r="B22" s="12" t="s">
        <v>231</v>
      </c>
      <c r="C22" s="13">
        <f>C7/C14</f>
        <v>-30.978260869565219</v>
      </c>
      <c r="D22" s="13">
        <f>AVERAGE(C7:D7)/D14</f>
        <v>-27.805555555555554</v>
      </c>
      <c r="E22" s="13">
        <f t="shared" ref="E22:R22" si="33">AVERAGE(D7:E7)/E14</f>
        <v>-22.192982456140346</v>
      </c>
      <c r="F22" s="13">
        <f t="shared" si="33"/>
        <v>-22.999999999999996</v>
      </c>
      <c r="G22" s="108">
        <f t="shared" si="33"/>
        <v>-17.456896551724142</v>
      </c>
      <c r="H22" s="13">
        <f t="shared" si="33"/>
        <v>-15.288978494623654</v>
      </c>
      <c r="I22" s="13">
        <f t="shared" si="33"/>
        <v>-15.74404761904762</v>
      </c>
      <c r="J22" s="195">
        <f t="shared" si="33"/>
        <v>-19.166666666666668</v>
      </c>
      <c r="K22" s="187">
        <f t="shared" si="33"/>
        <v>-27.12765957446808</v>
      </c>
      <c r="L22" s="13">
        <f t="shared" si="33"/>
        <v>-24.990530303030297</v>
      </c>
      <c r="M22" s="13">
        <f t="shared" si="33"/>
        <v>-18.81818181818182</v>
      </c>
      <c r="N22" s="195">
        <f t="shared" si="33"/>
        <v>-21.296296296296294</v>
      </c>
      <c r="O22" s="187">
        <f t="shared" si="33"/>
        <v>-20.507812499999996</v>
      </c>
      <c r="P22" s="13">
        <f t="shared" si="33"/>
        <v>-22.604166666666668</v>
      </c>
      <c r="Q22" s="13">
        <f t="shared" si="33"/>
        <v>-18.567708333333329</v>
      </c>
      <c r="R22" s="14">
        <f t="shared" si="33"/>
        <v>-22.852564102564102</v>
      </c>
    </row>
    <row r="23" spans="2:29" ht="12" customHeight="1" thickBot="1">
      <c r="B23" s="89" t="s">
        <v>282</v>
      </c>
      <c r="C23" s="90">
        <f>C20+C21+C22</f>
        <v>75</v>
      </c>
      <c r="D23" s="90">
        <f t="shared" ref="D23:R23" si="34">D20+D21+D22</f>
        <v>76.254629629629633</v>
      </c>
      <c r="E23" s="90">
        <f t="shared" si="34"/>
        <v>42.872807017543849</v>
      </c>
      <c r="F23" s="90">
        <f t="shared" si="34"/>
        <v>40.424242424242422</v>
      </c>
      <c r="G23" s="220">
        <f t="shared" si="34"/>
        <v>52.047413793103459</v>
      </c>
      <c r="H23" s="90">
        <f t="shared" si="34"/>
        <v>54.275873655913976</v>
      </c>
      <c r="I23" s="90">
        <f t="shared" si="34"/>
        <v>68.452380952380963</v>
      </c>
      <c r="J23" s="196">
        <f t="shared" si="34"/>
        <v>64.174107142857153</v>
      </c>
      <c r="K23" s="188">
        <f t="shared" si="34"/>
        <v>63.430851063829778</v>
      </c>
      <c r="L23" s="90">
        <f t="shared" si="34"/>
        <v>73.032670454545453</v>
      </c>
      <c r="M23" s="90">
        <f t="shared" si="34"/>
        <v>66.386363636363626</v>
      </c>
      <c r="N23" s="196">
        <f t="shared" si="34"/>
        <v>57.347883597883609</v>
      </c>
      <c r="O23" s="188">
        <f t="shared" si="34"/>
        <v>59.033203124999986</v>
      </c>
      <c r="P23" s="90">
        <f t="shared" si="34"/>
        <v>63.619791666666671</v>
      </c>
      <c r="Q23" s="90">
        <f t="shared" si="34"/>
        <v>52.259114583333329</v>
      </c>
      <c r="R23" s="91">
        <f t="shared" si="34"/>
        <v>64.318910256410263</v>
      </c>
    </row>
    <row r="24" spans="2:29" s="57" customFormat="1" ht="12" customHeight="1" thickBot="1">
      <c r="B24" s="189" t="s">
        <v>271</v>
      </c>
      <c r="C24" s="190">
        <f>C19+C21+C22</f>
        <v>92.934782608695656</v>
      </c>
      <c r="D24" s="190">
        <f t="shared" ref="D24:R24" si="35">D19+D21+D22</f>
        <v>95.634259259259252</v>
      </c>
      <c r="E24" s="190">
        <f t="shared" si="35"/>
        <v>75.153508771929822</v>
      </c>
      <c r="F24" s="190">
        <f t="shared" si="35"/>
        <v>90.606060606060595</v>
      </c>
      <c r="G24" s="221">
        <f t="shared" si="35"/>
        <v>97.306034482758633</v>
      </c>
      <c r="H24" s="190">
        <f t="shared" si="35"/>
        <v>95.250336021505362</v>
      </c>
      <c r="I24" s="190">
        <f t="shared" si="35"/>
        <v>108.15476190476193</v>
      </c>
      <c r="J24" s="197">
        <f t="shared" si="35"/>
        <v>90.870535714285722</v>
      </c>
      <c r="K24" s="191">
        <f t="shared" si="35"/>
        <v>82.579787234042541</v>
      </c>
      <c r="L24" s="190">
        <f t="shared" si="35"/>
        <v>92.852746212121204</v>
      </c>
      <c r="M24" s="190">
        <f t="shared" si="35"/>
        <v>87.295454545454533</v>
      </c>
      <c r="N24" s="197">
        <f t="shared" si="35"/>
        <v>79.252645502645507</v>
      </c>
      <c r="O24" s="191">
        <f t="shared" si="35"/>
        <v>80.712890624999972</v>
      </c>
      <c r="P24" s="190">
        <f t="shared" si="35"/>
        <v>89.869791666666671</v>
      </c>
      <c r="Q24" s="190">
        <f t="shared" si="35"/>
        <v>73.821614583333329</v>
      </c>
      <c r="R24" s="192">
        <f t="shared" si="35"/>
        <v>90.857371794871796</v>
      </c>
    </row>
    <row r="25" spans="2:29" s="59" customFormat="1" ht="12" customHeight="1">
      <c r="B25" s="62" t="s">
        <v>276</v>
      </c>
      <c r="C25" s="60"/>
      <c r="D25" s="60"/>
      <c r="E25" s="60"/>
      <c r="F25" s="58">
        <f>AVERAGE(C19:F19)</f>
        <v>74.58325580365053</v>
      </c>
      <c r="G25" s="222"/>
      <c r="H25" s="58"/>
      <c r="I25" s="58"/>
      <c r="J25" s="198">
        <f>AVERAGE(G19:J19)</f>
        <v>75.971979448063991</v>
      </c>
      <c r="K25" s="193"/>
      <c r="L25" s="58"/>
      <c r="M25" s="58"/>
      <c r="N25" s="198">
        <f>AVERAGE(K19:N19)</f>
        <v>75.349588367208042</v>
      </c>
      <c r="O25" s="193"/>
      <c r="P25" s="58"/>
      <c r="Q25" s="58"/>
      <c r="R25" s="61">
        <f>AVERAGE(O19:R19)</f>
        <v>78.497345753205124</v>
      </c>
      <c r="S25" s="63"/>
      <c r="T25" s="59" t="s">
        <v>279</v>
      </c>
    </row>
    <row r="26" spans="2:29" s="59" customFormat="1" ht="12" customHeight="1">
      <c r="B26" s="62" t="s">
        <v>276</v>
      </c>
      <c r="C26" s="60" t="s">
        <v>285</v>
      </c>
      <c r="D26" s="60"/>
      <c r="E26" s="60"/>
      <c r="F26" s="58">
        <f>AVERAGE(C20:F20)</f>
        <v>44.639022760018179</v>
      </c>
      <c r="G26" s="222"/>
      <c r="H26" s="58"/>
      <c r="I26" s="58"/>
      <c r="J26" s="198">
        <f t="shared" ref="J26:J28" si="36">AVERAGE(G20:J20)</f>
        <v>37.814006303299969</v>
      </c>
      <c r="K26" s="193"/>
      <c r="L26" s="58"/>
      <c r="M26" s="58"/>
      <c r="N26" s="198">
        <f t="shared" ref="N26:N28" si="37">AVERAGE(K20:N20)</f>
        <v>54.903872181797716</v>
      </c>
      <c r="O26" s="193"/>
      <c r="P26" s="58"/>
      <c r="Q26" s="58"/>
      <c r="R26" s="61">
        <f t="shared" ref="R26:R28" si="38">AVERAGE(O20:R20)</f>
        <v>54.489683493589745</v>
      </c>
      <c r="T26" s="59" t="s">
        <v>286</v>
      </c>
    </row>
    <row r="27" spans="2:29" s="59" customFormat="1" ht="12" customHeight="1">
      <c r="B27" s="62" t="s">
        <v>277</v>
      </c>
      <c r="C27" s="60"/>
      <c r="D27" s="60"/>
      <c r="E27" s="60"/>
      <c r="F27" s="58">
        <f t="shared" ref="F27:F28" si="39">AVERAGE(C21:F21)</f>
        <v>39.993096728151073</v>
      </c>
      <c r="G27" s="222"/>
      <c r="H27" s="58"/>
      <c r="I27" s="58"/>
      <c r="J27" s="198">
        <f t="shared" si="36"/>
        <v>38.837584915779438</v>
      </c>
      <c r="K27" s="193"/>
      <c r="L27" s="58"/>
      <c r="M27" s="58"/>
      <c r="N27" s="198">
        <f t="shared" si="37"/>
        <v>33.203737004352021</v>
      </c>
      <c r="O27" s="193"/>
      <c r="P27" s="58"/>
      <c r="Q27" s="58"/>
      <c r="R27" s="61">
        <f t="shared" si="38"/>
        <v>26.451134314903843</v>
      </c>
      <c r="T27" s="59" t="s">
        <v>281</v>
      </c>
    </row>
    <row r="28" spans="2:29" s="59" customFormat="1" ht="12" customHeight="1" thickBot="1">
      <c r="B28" s="226" t="s">
        <v>278</v>
      </c>
      <c r="C28" s="227"/>
      <c r="D28" s="227"/>
      <c r="E28" s="227"/>
      <c r="F28" s="224">
        <f t="shared" si="39"/>
        <v>-25.994199720315279</v>
      </c>
      <c r="G28" s="223"/>
      <c r="H28" s="224"/>
      <c r="I28" s="224"/>
      <c r="J28" s="225">
        <f t="shared" si="36"/>
        <v>-16.914147333015521</v>
      </c>
      <c r="K28" s="228"/>
      <c r="L28" s="224"/>
      <c r="M28" s="224"/>
      <c r="N28" s="225">
        <f t="shared" si="37"/>
        <v>-23.058166997994125</v>
      </c>
      <c r="O28" s="228"/>
      <c r="P28" s="224"/>
      <c r="Q28" s="224"/>
      <c r="R28" s="229">
        <f t="shared" si="38"/>
        <v>-21.133062900641022</v>
      </c>
      <c r="T28" s="59" t="s">
        <v>280</v>
      </c>
    </row>
    <row r="29" spans="2:29" s="59" customFormat="1" ht="15.75" customHeight="1"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</row>
    <row r="30" spans="2:29" s="59" customFormat="1" ht="15.75" customHeight="1"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2" spans="2:29">
      <c r="AC32" s="5"/>
    </row>
  </sheetData>
  <mergeCells count="8">
    <mergeCell ref="C3:F3"/>
    <mergeCell ref="G3:J3"/>
    <mergeCell ref="K3:N3"/>
    <mergeCell ref="O3:R3"/>
    <mergeCell ref="C17:F17"/>
    <mergeCell ref="G17:J17"/>
    <mergeCell ref="K17:N17"/>
    <mergeCell ref="O17:R17"/>
  </mergeCells>
  <pageMargins left="0.70866141732283472" right="0.70866141732283472" top="0.78740157480314965" bottom="0.78740157480314965" header="0.31496062992125984" footer="0.31496062992125984"/>
  <pageSetup orientation="landscape" r:id="rId1"/>
  <headerFooter>
    <oddFooter>&amp;L&amp;A&amp;RWorking Capital&amp;C&amp;7&amp;B&amp;"Arial"Document Classification: KPMG Confidential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375" defaultRowHeight="14.25"/>
  <sheetData>
    <row r="1" spans="1:5" ht="1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>
      <c r="A2">
        <v>7</v>
      </c>
      <c r="B2">
        <v>2</v>
      </c>
      <c r="C2">
        <v>8</v>
      </c>
      <c r="D2">
        <v>25</v>
      </c>
      <c r="E2" t="s">
        <v>199</v>
      </c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Q22"/>
  <sheetViews>
    <sheetView showGridLines="0" zoomScale="55" zoomScaleNormal="55" workbookViewId="0">
      <selection activeCell="D25" sqref="D25"/>
    </sheetView>
  </sheetViews>
  <sheetFormatPr defaultColWidth="11.375" defaultRowHeight="14.25"/>
  <cols>
    <col min="1" max="1" width="2.75" customWidth="1"/>
  </cols>
  <sheetData>
    <row r="1" spans="1:2">
      <c r="A1" s="1"/>
      <c r="B1" s="2"/>
    </row>
    <row r="2" spans="1:2" ht="19.5" customHeight="1"/>
    <row r="3" spans="1:2" ht="12" customHeight="1"/>
    <row r="4" spans="1:2" ht="12" customHeight="1"/>
    <row r="5" spans="1:2" ht="12" customHeight="1"/>
    <row r="6" spans="1:2" ht="12" customHeight="1"/>
    <row r="7" spans="1:2" ht="12" customHeight="1"/>
    <row r="22" spans="17:17">
      <c r="Q22" s="5"/>
    </row>
  </sheetData>
  <pageMargins left="0.70866141732283472" right="0.70866141732283472" top="0.78740157480314965" bottom="0.78740157480314965" header="0.31496062992125984" footer="0.31496062992125984"/>
  <pageSetup scale="89" orientation="landscape" r:id="rId1"/>
  <headerFooter>
    <oddFooter>&amp;L&amp;A&amp;RWorking Capital&amp;C&amp;7&amp;B&amp;"Arial"Document Classification: KPMG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9" tint="-0.249977111117893"/>
  </sheetPr>
  <dimension ref="B1:W10"/>
  <sheetViews>
    <sheetView showGridLines="0" zoomScaleNormal="100" workbookViewId="0">
      <selection activeCell="L6" sqref="L6"/>
    </sheetView>
  </sheetViews>
  <sheetFormatPr defaultColWidth="11.375" defaultRowHeight="14.25"/>
  <cols>
    <col min="1" max="1" width="1.25" style="10" customWidth="1"/>
    <col min="2" max="2" width="6.5" style="10" customWidth="1"/>
    <col min="3" max="21" width="4.375" style="10" customWidth="1"/>
    <col min="22" max="16384" width="11.375" style="10"/>
  </cols>
  <sheetData>
    <row r="1" spans="2:23" s="48" customFormat="1" ht="11.25"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W1" s="49"/>
    </row>
    <row r="2" spans="2:23" ht="7.5" customHeight="1"/>
    <row r="3" spans="2:23" ht="19.5" customHeight="1">
      <c r="B3" s="88" t="s">
        <v>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spans="2:23" ht="11.25" customHeight="1">
      <c r="B4" s="11"/>
      <c r="C4" s="94">
        <v>2011</v>
      </c>
      <c r="D4" s="94"/>
      <c r="E4" s="94"/>
      <c r="F4" s="94"/>
      <c r="G4" s="104">
        <v>2012</v>
      </c>
      <c r="H4" s="105"/>
      <c r="I4" s="105"/>
      <c r="J4" s="106"/>
      <c r="K4" s="94">
        <v>2013</v>
      </c>
      <c r="L4" s="94"/>
      <c r="M4" s="94"/>
      <c r="N4" s="94"/>
      <c r="O4" s="104">
        <v>2014</v>
      </c>
      <c r="P4" s="105"/>
      <c r="Q4" s="105"/>
      <c r="R4" s="106"/>
      <c r="S4" s="94">
        <v>2015</v>
      </c>
      <c r="T4" s="94"/>
      <c r="U4" s="96"/>
    </row>
    <row r="5" spans="2:23" ht="11.25" customHeight="1">
      <c r="B5" s="92" t="s">
        <v>9</v>
      </c>
      <c r="C5" s="93" t="s">
        <v>10</v>
      </c>
      <c r="D5" s="93" t="s">
        <v>11</v>
      </c>
      <c r="E5" s="93" t="s">
        <v>12</v>
      </c>
      <c r="F5" s="93" t="s">
        <v>13</v>
      </c>
      <c r="G5" s="107" t="s">
        <v>10</v>
      </c>
      <c r="H5" s="93" t="s">
        <v>11</v>
      </c>
      <c r="I5" s="93" t="s">
        <v>12</v>
      </c>
      <c r="J5" s="97" t="s">
        <v>13</v>
      </c>
      <c r="K5" s="93" t="s">
        <v>10</v>
      </c>
      <c r="L5" s="93" t="s">
        <v>11</v>
      </c>
      <c r="M5" s="93" t="s">
        <v>12</v>
      </c>
      <c r="N5" s="93" t="s">
        <v>13</v>
      </c>
      <c r="O5" s="107" t="s">
        <v>10</v>
      </c>
      <c r="P5" s="93" t="s">
        <v>11</v>
      </c>
      <c r="Q5" s="93" t="s">
        <v>12</v>
      </c>
      <c r="R5" s="97" t="s">
        <v>13</v>
      </c>
      <c r="S5" s="93" t="s">
        <v>10</v>
      </c>
      <c r="T5" s="93" t="s">
        <v>11</v>
      </c>
      <c r="U5" s="97" t="s">
        <v>12</v>
      </c>
    </row>
    <row r="6" spans="2:23" ht="12" customHeight="1">
      <c r="B6" s="12" t="s">
        <v>230</v>
      </c>
      <c r="C6" s="13">
        <f>WC_Analysis_Qtly!D59</f>
        <v>43.945407004341099</v>
      </c>
      <c r="D6" s="13">
        <f>WC_Analysis_Qtly!E59</f>
        <v>39.523895708283732</v>
      </c>
      <c r="E6" s="13">
        <f>WC_Analysis_Qtly!F59</f>
        <v>48.988631973285536</v>
      </c>
      <c r="F6" s="13">
        <f>WC_Analysis_Qtly!G59</f>
        <v>58.954767872037372</v>
      </c>
      <c r="G6" s="108">
        <f>WC_Analysis_Qtly!H59</f>
        <v>74.141893303854232</v>
      </c>
      <c r="H6" s="13">
        <f>WC_Analysis_Qtly!I59</f>
        <v>65.745421882785664</v>
      </c>
      <c r="I6" s="13">
        <f>WC_Analysis_Qtly!J59</f>
        <v>61.052686769649675</v>
      </c>
      <c r="J6" s="98">
        <f>WC_Analysis_Qtly!K59</f>
        <v>59.623277097718173</v>
      </c>
      <c r="K6" s="13">
        <f>WC_Analysis_Qtly!L59</f>
        <v>32.536729597791094</v>
      </c>
      <c r="L6" s="13">
        <f>WC_Analysis_Qtly!M59</f>
        <v>27.50808010327831</v>
      </c>
      <c r="M6" s="13">
        <f>WC_Analysis_Qtly!N59</f>
        <v>35.804115881331093</v>
      </c>
      <c r="N6" s="13">
        <f>WC_Analysis_Qtly!O59</f>
        <v>37.120718071489506</v>
      </c>
      <c r="O6" s="108">
        <f>WC_Analysis_Qtly!P59</f>
        <v>33.11574721130475</v>
      </c>
      <c r="P6" s="13">
        <f>WC_Analysis_Qtly!Q59</f>
        <v>39.05523779652799</v>
      </c>
      <c r="Q6" s="13">
        <f>WC_Analysis_Qtly!R59</f>
        <v>42.513556797450711</v>
      </c>
      <c r="R6" s="98">
        <f>WC_Analysis_Qtly!S59</f>
        <v>40.610504277818762</v>
      </c>
      <c r="S6" s="13">
        <f>WC_Analysis_Qtly!T59</f>
        <v>28.305573613437719</v>
      </c>
      <c r="T6" s="13">
        <f>WC_Analysis_Qtly!U59</f>
        <v>29.90832261024201</v>
      </c>
      <c r="U6" s="98">
        <f>WC_Analysis_Qtly!V59</f>
        <v>30.938252752116327</v>
      </c>
      <c r="V6" s="47"/>
      <c r="W6" s="47"/>
    </row>
    <row r="7" spans="2:23" ht="12" customHeight="1">
      <c r="B7" s="12" t="s">
        <v>232</v>
      </c>
      <c r="C7" s="13">
        <f>WC_Analysis_Qtly!D58</f>
        <v>40.685432755200821</v>
      </c>
      <c r="D7" s="13">
        <f>WC_Analysis_Qtly!E58</f>
        <v>47.069937098716146</v>
      </c>
      <c r="E7" s="13">
        <f>WC_Analysis_Qtly!F58</f>
        <v>56.523042771495795</v>
      </c>
      <c r="F7" s="13">
        <f>WC_Analysis_Qtly!G58</f>
        <v>46.637505374644832</v>
      </c>
      <c r="G7" s="108">
        <f>WC_Analysis_Qtly!H58</f>
        <v>45.276999990629584</v>
      </c>
      <c r="H7" s="13">
        <f>WC_Analysis_Qtly!I58</f>
        <v>41.173357766169161</v>
      </c>
      <c r="I7" s="13">
        <f>WC_Analysis_Qtly!J58</f>
        <v>53.134537332723134</v>
      </c>
      <c r="J7" s="98">
        <f>WC_Analysis_Qtly!K58</f>
        <v>45.032317732613919</v>
      </c>
      <c r="K7" s="13">
        <f>WC_Analysis_Qtly!L58</f>
        <v>42.141990734397758</v>
      </c>
      <c r="L7" s="13">
        <f>WC_Analysis_Qtly!M58</f>
        <v>46.78759193905011</v>
      </c>
      <c r="M7" s="13">
        <f>WC_Analysis_Qtly!N58</f>
        <v>44.869247948820082</v>
      </c>
      <c r="N7" s="13">
        <f>WC_Analysis_Qtly!O58</f>
        <v>38.920199262552117</v>
      </c>
      <c r="O7" s="108">
        <f>WC_Analysis_Qtly!P58</f>
        <v>29.234010962722476</v>
      </c>
      <c r="P7" s="13">
        <f>WC_Analysis_Qtly!Q58</f>
        <v>33.627066337446756</v>
      </c>
      <c r="Q7" s="13">
        <f>WC_Analysis_Qtly!R58</f>
        <v>43.647044314142903</v>
      </c>
      <c r="R7" s="98">
        <f>WC_Analysis_Qtly!S58</f>
        <v>38.397080890575367</v>
      </c>
      <c r="S7" s="13">
        <f>WC_Analysis_Qtly!T58</f>
        <v>38.212067222601057</v>
      </c>
      <c r="T7" s="13">
        <f>WC_Analysis_Qtly!U58</f>
        <v>41.466892436425518</v>
      </c>
      <c r="U7" s="98">
        <f>WC_Analysis_Qtly!V58</f>
        <v>48.693016150982906</v>
      </c>
    </row>
    <row r="8" spans="2:23" ht="12" customHeight="1">
      <c r="B8" s="99" t="s">
        <v>231</v>
      </c>
      <c r="C8" s="100">
        <f>WC_Analysis_Qtly!D65</f>
        <v>-30.360643352114902</v>
      </c>
      <c r="D8" s="100">
        <f>WC_Analysis_Qtly!E65</f>
        <v>-44.834331204575001</v>
      </c>
      <c r="E8" s="100">
        <f>WC_Analysis_Qtly!F65</f>
        <v>-59.9114803762645</v>
      </c>
      <c r="F8" s="100">
        <f>WC_Analysis_Qtly!G65</f>
        <v>-65.329151815911672</v>
      </c>
      <c r="G8" s="109">
        <f>WC_Analysis_Qtly!H65</f>
        <v>-73.275984402845083</v>
      </c>
      <c r="H8" s="100">
        <f>WC_Analysis_Qtly!I65</f>
        <v>-58.394451595599101</v>
      </c>
      <c r="I8" s="100">
        <f>WC_Analysis_Qtly!J65</f>
        <v>-66.135081994288498</v>
      </c>
      <c r="J8" s="101">
        <f>WC_Analysis_Qtly!K65</f>
        <v>-54.739581844047734</v>
      </c>
      <c r="K8" s="100">
        <f>WC_Analysis_Qtly!L65</f>
        <v>-42.959857474331542</v>
      </c>
      <c r="L8" s="100">
        <f>WC_Analysis_Qtly!M65</f>
        <v>-42.666417774046536</v>
      </c>
      <c r="M8" s="100">
        <f>WC_Analysis_Qtly!N65</f>
        <v>-51.747212774902103</v>
      </c>
      <c r="N8" s="100">
        <f>WC_Analysis_Qtly!O65</f>
        <v>-43.57755488027027</v>
      </c>
      <c r="O8" s="109">
        <f>WC_Analysis_Qtly!P65</f>
        <v>-34.145600220245875</v>
      </c>
      <c r="P8" s="100">
        <f>WC_Analysis_Qtly!Q65</f>
        <v>-41.288234887064142</v>
      </c>
      <c r="Q8" s="100">
        <f>WC_Analysis_Qtly!R65</f>
        <v>-40.358999370091432</v>
      </c>
      <c r="R8" s="101">
        <f>WC_Analysis_Qtly!S65</f>
        <v>-45.221536204822399</v>
      </c>
      <c r="S8" s="100">
        <f>WC_Analysis_Qtly!T65</f>
        <v>-36.995286934680408</v>
      </c>
      <c r="T8" s="100">
        <f>WC_Analysis_Qtly!U65</f>
        <v>-50.537352115236303</v>
      </c>
      <c r="U8" s="101">
        <f>WC_Analysis_Qtly!V65</f>
        <v>-52.345556192018478</v>
      </c>
    </row>
    <row r="9" spans="2:23" ht="12.75" customHeight="1" thickBot="1">
      <c r="B9" s="89" t="s">
        <v>86</v>
      </c>
      <c r="C9" s="90">
        <f>SUM(C6:C8)</f>
        <v>54.270196407427008</v>
      </c>
      <c r="D9" s="90">
        <f t="shared" ref="D9:U9" si="0">SUM(D6:D8)</f>
        <v>41.759501602424869</v>
      </c>
      <c r="E9" s="90">
        <f t="shared" si="0"/>
        <v>45.600194368516831</v>
      </c>
      <c r="F9" s="90">
        <f t="shared" si="0"/>
        <v>40.263121430770525</v>
      </c>
      <c r="G9" s="110">
        <f t="shared" si="0"/>
        <v>46.142908891638726</v>
      </c>
      <c r="H9" s="111">
        <f t="shared" si="0"/>
        <v>48.524328053355724</v>
      </c>
      <c r="I9" s="111">
        <f t="shared" si="0"/>
        <v>48.052142108084311</v>
      </c>
      <c r="J9" s="112">
        <f t="shared" si="0"/>
        <v>49.916012986284358</v>
      </c>
      <c r="K9" s="90">
        <f t="shared" si="0"/>
        <v>31.718862857857303</v>
      </c>
      <c r="L9" s="90">
        <f t="shared" si="0"/>
        <v>31.629254268281883</v>
      </c>
      <c r="M9" s="90">
        <f t="shared" si="0"/>
        <v>28.926151055249072</v>
      </c>
      <c r="N9" s="90">
        <f t="shared" si="0"/>
        <v>32.463362453771353</v>
      </c>
      <c r="O9" s="110">
        <f t="shared" si="0"/>
        <v>28.204157953781355</v>
      </c>
      <c r="P9" s="111">
        <f t="shared" si="0"/>
        <v>31.394069246910611</v>
      </c>
      <c r="Q9" s="111">
        <f t="shared" si="0"/>
        <v>45.801601741502189</v>
      </c>
      <c r="R9" s="112">
        <f t="shared" si="0"/>
        <v>33.78604896357173</v>
      </c>
      <c r="S9" s="90">
        <f t="shared" si="0"/>
        <v>29.522353901358372</v>
      </c>
      <c r="T9" s="90">
        <f t="shared" si="0"/>
        <v>20.837862931431232</v>
      </c>
      <c r="U9" s="102">
        <f t="shared" si="0"/>
        <v>27.285712711080748</v>
      </c>
    </row>
    <row r="10" spans="2:23">
      <c r="U10" s="103"/>
    </row>
  </sheetData>
  <pageMargins left="0.7" right="0.7" top="0.78740157499999996" bottom="0.78740157499999996" header="0.3" footer="0.3"/>
  <pageSetup paperSize="9" orientation="portrait" horizontalDpi="300" verticalDpi="300" r:id="rId1"/>
  <headerFooter>
    <oddFooter>&amp;C&amp;7&amp;B&amp;"Arial"Document Classification: KPMG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9" tint="-0.249977111117893"/>
  </sheetPr>
  <dimension ref="A1"/>
  <sheetViews>
    <sheetView showGridLines="0" zoomScaleNormal="100" workbookViewId="0">
      <selection activeCell="G28" sqref="G28"/>
    </sheetView>
  </sheetViews>
  <sheetFormatPr defaultColWidth="11.375" defaultRowHeight="14.25"/>
  <cols>
    <col min="1" max="16384" width="11.375" style="10"/>
  </cols>
  <sheetData/>
  <pageMargins left="0.51181102362204722" right="0.51181102362204722" top="0.39370078740157483" bottom="0.78740157480314965" header="0.31496062992125984" footer="0.31496062992125984"/>
  <pageSetup paperSize="9" orientation="landscape" r:id="rId1"/>
  <headerFooter>
    <oddFooter>&amp;L&amp;F | &amp;A&amp;R&amp;D | &amp;T&amp;C&amp;7&amp;B&amp;"Arial"Document Classification: KPMG Confidential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6" tint="0.39997558519241921"/>
    <pageSetUpPr fitToPage="1"/>
  </sheetPr>
  <dimension ref="A2:AA91"/>
  <sheetViews>
    <sheetView showGridLines="0" zoomScale="115" zoomScaleNormal="115" workbookViewId="0">
      <pane xSplit="3" ySplit="3" topLeftCell="G4" activePane="bottomRight" state="frozen"/>
      <selection activeCell="B3" sqref="B3:V9"/>
      <selection pane="topRight" activeCell="B3" sqref="B3:V9"/>
      <selection pane="bottomLeft" activeCell="B3" sqref="B3:V9"/>
      <selection pane="bottomRight" activeCell="I28" sqref="I28"/>
    </sheetView>
  </sheetViews>
  <sheetFormatPr defaultColWidth="11.375" defaultRowHeight="11.25" outlineLevelRow="2" outlineLevelCol="1"/>
  <cols>
    <col min="1" max="1" width="13.625" style="6" customWidth="1"/>
    <col min="2" max="2" width="5.5" style="6" customWidth="1" outlineLevel="1"/>
    <col min="3" max="3" width="19.5" style="6" customWidth="1" outlineLevel="1"/>
    <col min="4" max="4" width="7.875" style="6" customWidth="1"/>
    <col min="5" max="5" width="7.375" style="6" customWidth="1"/>
    <col min="6" max="6" width="8" style="6" customWidth="1"/>
    <col min="7" max="7" width="7.5" style="6" customWidth="1"/>
    <col min="8" max="8" width="7.875" style="6" customWidth="1"/>
    <col min="9" max="9" width="7.375" style="6" customWidth="1"/>
    <col min="10" max="10" width="8" style="6" customWidth="1"/>
    <col min="11" max="11" width="7.5" style="6" customWidth="1"/>
    <col min="12" max="12" width="7.875" style="6" customWidth="1"/>
    <col min="13" max="13" width="7.375" style="6" customWidth="1"/>
    <col min="14" max="14" width="8" style="6" customWidth="1"/>
    <col min="15" max="15" width="7.5" style="6" customWidth="1"/>
    <col min="16" max="16" width="7.875" style="6" customWidth="1"/>
    <col min="17" max="17" width="7.375" style="6" customWidth="1"/>
    <col min="18" max="18" width="8" style="6" customWidth="1"/>
    <col min="19" max="19" width="7.5" style="6" customWidth="1"/>
    <col min="20" max="20" width="7.875" style="6" customWidth="1"/>
    <col min="21" max="21" width="7.375" style="6" customWidth="1"/>
    <col min="22" max="22" width="8" style="6" customWidth="1"/>
    <col min="23" max="23" width="11.375" style="6"/>
    <col min="24" max="27" width="5.25" style="6" customWidth="1"/>
    <col min="28" max="16384" width="11.375" style="6"/>
  </cols>
  <sheetData>
    <row r="2" spans="1:27" hidden="1" outlineLevel="2">
      <c r="B2" s="6" t="s">
        <v>23</v>
      </c>
      <c r="C2" s="6" t="s">
        <v>24</v>
      </c>
      <c r="D2" s="15" t="s">
        <v>25</v>
      </c>
      <c r="E2" s="15" t="s">
        <v>26</v>
      </c>
      <c r="F2" s="15" t="s">
        <v>27</v>
      </c>
      <c r="G2" s="15" t="s">
        <v>28</v>
      </c>
      <c r="H2" s="16" t="s">
        <v>29</v>
      </c>
      <c r="I2" s="16" t="s">
        <v>30</v>
      </c>
      <c r="J2" s="16" t="s">
        <v>31</v>
      </c>
      <c r="K2" s="16" t="s">
        <v>32</v>
      </c>
      <c r="L2" s="15" t="s">
        <v>33</v>
      </c>
      <c r="M2" s="15" t="s">
        <v>34</v>
      </c>
      <c r="N2" s="15" t="s">
        <v>35</v>
      </c>
      <c r="O2" s="15" t="s">
        <v>36</v>
      </c>
      <c r="P2" s="16" t="s">
        <v>37</v>
      </c>
      <c r="Q2" s="16" t="s">
        <v>38</v>
      </c>
      <c r="R2" s="16" t="s">
        <v>39</v>
      </c>
      <c r="S2" s="16" t="s">
        <v>40</v>
      </c>
      <c r="T2" s="15" t="s">
        <v>41</v>
      </c>
      <c r="U2" s="15" t="s">
        <v>42</v>
      </c>
      <c r="V2" s="15" t="s">
        <v>43</v>
      </c>
    </row>
    <row r="3" spans="1:27" collapsed="1">
      <c r="D3" s="7">
        <v>39508</v>
      </c>
      <c r="E3" s="7">
        <v>39600</v>
      </c>
      <c r="F3" s="7">
        <v>39692</v>
      </c>
      <c r="G3" s="7">
        <v>39783</v>
      </c>
      <c r="H3" s="8">
        <v>39873</v>
      </c>
      <c r="I3" s="8">
        <v>39965</v>
      </c>
      <c r="J3" s="8">
        <v>40057</v>
      </c>
      <c r="K3" s="8">
        <v>40148</v>
      </c>
      <c r="L3" s="7">
        <v>40238</v>
      </c>
      <c r="M3" s="7">
        <v>40330</v>
      </c>
      <c r="N3" s="7">
        <v>40422</v>
      </c>
      <c r="O3" s="7">
        <v>40513</v>
      </c>
      <c r="P3" s="8">
        <v>40603</v>
      </c>
      <c r="Q3" s="8">
        <v>40695</v>
      </c>
      <c r="R3" s="8">
        <v>40787</v>
      </c>
      <c r="S3" s="8">
        <v>40878</v>
      </c>
      <c r="T3" s="7">
        <v>40969</v>
      </c>
      <c r="U3" s="7">
        <v>41061</v>
      </c>
      <c r="V3" s="7">
        <v>41153</v>
      </c>
      <c r="X3" s="9"/>
    </row>
    <row r="4" spans="1:27" hidden="1" outlineLevel="2">
      <c r="B4" s="6">
        <v>18130</v>
      </c>
      <c r="C4" s="6" t="s">
        <v>44</v>
      </c>
      <c r="D4" s="9">
        <v>504.44400000000002</v>
      </c>
      <c r="E4" s="9">
        <v>504.44400000000002</v>
      </c>
      <c r="F4" s="9">
        <v>504.44400000000002</v>
      </c>
      <c r="G4" s="9">
        <v>642.29600000000005</v>
      </c>
      <c r="H4" s="17">
        <v>642.29600000000005</v>
      </c>
      <c r="I4" s="17">
        <v>642.29600000000005</v>
      </c>
      <c r="J4" s="17">
        <v>642.29600000000005</v>
      </c>
      <c r="K4" s="17">
        <v>393.83893</v>
      </c>
      <c r="L4" s="9">
        <v>393.83893</v>
      </c>
      <c r="M4" s="9">
        <v>393.83893</v>
      </c>
      <c r="N4" s="9">
        <v>393.83893</v>
      </c>
      <c r="O4" s="9">
        <v>453.48088000000001</v>
      </c>
      <c r="P4" s="17">
        <v>453.48088000000001</v>
      </c>
      <c r="Q4" s="17">
        <v>453.48088000000001</v>
      </c>
      <c r="R4" s="17">
        <v>453.48088000000001</v>
      </c>
      <c r="S4" s="17">
        <v>394.3048</v>
      </c>
      <c r="T4" s="9">
        <v>394.3048</v>
      </c>
      <c r="U4" s="9">
        <v>394.3048</v>
      </c>
      <c r="V4" s="9">
        <v>394.3048</v>
      </c>
      <c r="X4" s="9"/>
    </row>
    <row r="5" spans="1:27" hidden="1" outlineLevel="2">
      <c r="B5" s="6">
        <v>18140</v>
      </c>
      <c r="C5" s="6" t="s">
        <v>45</v>
      </c>
      <c r="D5" s="9">
        <v>20</v>
      </c>
      <c r="E5" s="9">
        <v>20</v>
      </c>
      <c r="F5" s="9">
        <v>20</v>
      </c>
      <c r="G5" s="9">
        <v>20</v>
      </c>
      <c r="H5" s="17">
        <v>20</v>
      </c>
      <c r="I5" s="17">
        <v>20</v>
      </c>
      <c r="J5" s="17">
        <v>20</v>
      </c>
      <c r="K5" s="17">
        <v>20</v>
      </c>
      <c r="L5" s="9">
        <v>20</v>
      </c>
      <c r="M5" s="9">
        <v>20</v>
      </c>
      <c r="N5" s="9">
        <v>20</v>
      </c>
      <c r="O5" s="9">
        <v>20</v>
      </c>
      <c r="P5" s="17">
        <v>20</v>
      </c>
      <c r="Q5" s="17">
        <v>20</v>
      </c>
      <c r="R5" s="17">
        <v>20</v>
      </c>
      <c r="S5" s="17">
        <v>20</v>
      </c>
      <c r="T5" s="9">
        <v>20</v>
      </c>
      <c r="U5" s="9">
        <v>20</v>
      </c>
      <c r="V5" s="9">
        <v>20</v>
      </c>
      <c r="X5" s="9"/>
    </row>
    <row r="6" spans="1:27" hidden="1" outlineLevel="2">
      <c r="B6" s="6">
        <v>18120</v>
      </c>
      <c r="C6" s="6" t="s">
        <v>46</v>
      </c>
      <c r="D6" s="9">
        <v>754.577</v>
      </c>
      <c r="E6" s="9">
        <v>754.577</v>
      </c>
      <c r="F6" s="9">
        <v>754.577</v>
      </c>
      <c r="G6" s="9">
        <v>515.41499999999996</v>
      </c>
      <c r="H6" s="17">
        <v>515.41499999999996</v>
      </c>
      <c r="I6" s="17">
        <v>515.41499999999996</v>
      </c>
      <c r="J6" s="17">
        <v>515.41499999999996</v>
      </c>
      <c r="K6" s="17">
        <v>714.86300000000006</v>
      </c>
      <c r="L6" s="9">
        <v>714.86300000000006</v>
      </c>
      <c r="M6" s="9">
        <v>714.86300000000006</v>
      </c>
      <c r="N6" s="9">
        <v>714.86300000000006</v>
      </c>
      <c r="O6" s="9">
        <v>882.92600000000004</v>
      </c>
      <c r="P6" s="17">
        <v>882.92600000000004</v>
      </c>
      <c r="Q6" s="17">
        <v>882.92600000000004</v>
      </c>
      <c r="R6" s="17">
        <v>882.92600000000004</v>
      </c>
      <c r="S6" s="17">
        <v>445.61599999999999</v>
      </c>
      <c r="T6" s="9">
        <v>445.61599999999999</v>
      </c>
      <c r="U6" s="9">
        <v>445.61599999999999</v>
      </c>
      <c r="V6" s="9">
        <v>445.61599999999999</v>
      </c>
      <c r="X6" s="9"/>
    </row>
    <row r="7" spans="1:27" hidden="1" outlineLevel="2">
      <c r="B7" s="6">
        <v>18110</v>
      </c>
      <c r="C7" s="6" t="s">
        <v>47</v>
      </c>
      <c r="D7" s="9">
        <v>432.97649999999999</v>
      </c>
      <c r="E7" s="9">
        <v>432.97649999999999</v>
      </c>
      <c r="F7" s="9">
        <v>432.97649999999999</v>
      </c>
      <c r="G7" s="9">
        <v>459.71244999999999</v>
      </c>
      <c r="H7" s="17">
        <v>459.71244999999999</v>
      </c>
      <c r="I7" s="17">
        <v>459.71244999999999</v>
      </c>
      <c r="J7" s="17">
        <v>459.71244999999999</v>
      </c>
      <c r="K7" s="17">
        <v>165.31899999999999</v>
      </c>
      <c r="L7" s="9">
        <v>165.31899999999999</v>
      </c>
      <c r="M7" s="9">
        <v>165.31899999999999</v>
      </c>
      <c r="N7" s="9">
        <v>165.31899999999999</v>
      </c>
      <c r="O7" s="9">
        <v>532.25099999999998</v>
      </c>
      <c r="P7" s="17">
        <v>532.25099999999998</v>
      </c>
      <c r="Q7" s="17">
        <v>532.25099999999998</v>
      </c>
      <c r="R7" s="17">
        <v>532.25099999999998</v>
      </c>
      <c r="S7" s="17">
        <v>659.19600000000003</v>
      </c>
      <c r="T7" s="9">
        <v>659.19600000000003</v>
      </c>
      <c r="U7" s="9">
        <v>659.19600000000003</v>
      </c>
      <c r="V7" s="9">
        <v>659.19600000000003</v>
      </c>
      <c r="X7" s="9"/>
    </row>
    <row r="8" spans="1:27" hidden="1" outlineLevel="1" collapsed="1">
      <c r="A8" s="6" t="s">
        <v>48</v>
      </c>
      <c r="C8" s="6" t="s">
        <v>0</v>
      </c>
      <c r="D8" s="9">
        <v>1711.9974999999999</v>
      </c>
      <c r="E8" s="9">
        <v>1711.9974999999999</v>
      </c>
      <c r="F8" s="9">
        <v>1711.9974999999999</v>
      </c>
      <c r="G8" s="9">
        <v>1637.42345</v>
      </c>
      <c r="H8" s="17">
        <v>1637.42345</v>
      </c>
      <c r="I8" s="17">
        <v>1637.42345</v>
      </c>
      <c r="J8" s="17">
        <v>1637.42345</v>
      </c>
      <c r="K8" s="17">
        <v>1294.0209300000001</v>
      </c>
      <c r="L8" s="9">
        <v>1294.0209300000001</v>
      </c>
      <c r="M8" s="9">
        <v>1294.0209300000001</v>
      </c>
      <c r="N8" s="9">
        <v>1294.0209300000001</v>
      </c>
      <c r="O8" s="9">
        <v>1888.65788</v>
      </c>
      <c r="P8" s="17">
        <v>1888.65788</v>
      </c>
      <c r="Q8" s="17">
        <v>1888.65788</v>
      </c>
      <c r="R8" s="17">
        <v>1888.65788</v>
      </c>
      <c r="S8" s="17">
        <v>1519.1168</v>
      </c>
      <c r="T8" s="9">
        <v>1519.1168</v>
      </c>
      <c r="U8" s="9">
        <v>1519.1168</v>
      </c>
      <c r="V8" s="9">
        <v>1519.1168</v>
      </c>
      <c r="X8" s="9">
        <v>1637.42345</v>
      </c>
      <c r="Y8" s="9">
        <v>1294.0209299999999</v>
      </c>
      <c r="Z8" s="9">
        <v>1888.65788</v>
      </c>
      <c r="AA8" s="9">
        <v>1519.1168</v>
      </c>
    </row>
    <row r="9" spans="1:27" hidden="1" outlineLevel="1">
      <c r="A9" s="6" t="s">
        <v>49</v>
      </c>
      <c r="C9" s="6" t="s">
        <v>50</v>
      </c>
      <c r="D9" s="9">
        <v>832.76624300000003</v>
      </c>
      <c r="E9" s="9">
        <v>498.98192920000002</v>
      </c>
      <c r="F9" s="9">
        <v>621.31988119999994</v>
      </c>
      <c r="G9" s="9">
        <v>451.101313</v>
      </c>
      <c r="H9" s="17">
        <v>631.59223939999981</v>
      </c>
      <c r="I9" s="17">
        <v>786.69274649999988</v>
      </c>
      <c r="J9" s="17">
        <v>1071.8897408999999</v>
      </c>
      <c r="K9" s="17">
        <v>674.36609659999999</v>
      </c>
      <c r="L9" s="9">
        <v>871.18287959999986</v>
      </c>
      <c r="M9" s="9">
        <v>1213.8797474</v>
      </c>
      <c r="N9" s="9">
        <v>531.76413650000006</v>
      </c>
      <c r="O9" s="9">
        <v>858.26674760000014</v>
      </c>
      <c r="P9" s="17">
        <v>1066.3213589000002</v>
      </c>
      <c r="Q9" s="17">
        <v>784.18187240000009</v>
      </c>
      <c r="R9" s="17">
        <v>675.55673279999996</v>
      </c>
      <c r="S9" s="17">
        <v>432.89458760000002</v>
      </c>
      <c r="T9" s="9">
        <v>614.16990450000003</v>
      </c>
      <c r="U9" s="9">
        <v>507.11482629999995</v>
      </c>
      <c r="V9" s="9">
        <v>464.62474259999999</v>
      </c>
      <c r="X9" s="9"/>
      <c r="Y9" s="9"/>
      <c r="Z9" s="9"/>
      <c r="AA9" s="9"/>
    </row>
    <row r="10" spans="1:27" hidden="1" outlineLevel="1">
      <c r="C10" s="6" t="s">
        <v>51</v>
      </c>
      <c r="D10" s="9">
        <v>89.777799999999999</v>
      </c>
      <c r="E10" s="9">
        <v>121.27123680000001</v>
      </c>
      <c r="F10" s="9">
        <v>101.699206</v>
      </c>
      <c r="G10" s="9">
        <v>69.520670799999991</v>
      </c>
      <c r="H10" s="17">
        <v>216.40097359999999</v>
      </c>
      <c r="I10" s="17">
        <v>140.52904039999999</v>
      </c>
      <c r="J10" s="17">
        <v>119.060592</v>
      </c>
      <c r="K10" s="17">
        <v>47.717905199999997</v>
      </c>
      <c r="L10" s="9">
        <v>89.67</v>
      </c>
      <c r="M10" s="9">
        <v>164.49458759999999</v>
      </c>
      <c r="N10" s="9">
        <v>138.18688940000001</v>
      </c>
      <c r="O10" s="9">
        <v>33.577269600000001</v>
      </c>
      <c r="P10" s="17">
        <v>126.06563199999999</v>
      </c>
      <c r="Q10" s="17">
        <v>62.999711599999998</v>
      </c>
      <c r="R10" s="17">
        <v>44.608815999999997</v>
      </c>
      <c r="S10" s="17">
        <v>17.223500000000001</v>
      </c>
      <c r="T10" s="9">
        <v>33.493851999999997</v>
      </c>
      <c r="U10" s="9">
        <v>51.502724000000001</v>
      </c>
      <c r="V10" s="9">
        <v>105.014154</v>
      </c>
      <c r="X10" s="9"/>
      <c r="Y10" s="9"/>
      <c r="Z10" s="9"/>
      <c r="AA10" s="9"/>
    </row>
    <row r="11" spans="1:27" hidden="1" outlineLevel="1">
      <c r="C11" s="6" t="s">
        <v>52</v>
      </c>
      <c r="D11" s="9">
        <v>691.12530149999998</v>
      </c>
      <c r="E11" s="9">
        <v>783.23963600000002</v>
      </c>
      <c r="F11" s="9">
        <v>758.79863960000012</v>
      </c>
      <c r="G11" s="9">
        <v>593.57848719999993</v>
      </c>
      <c r="H11" s="17">
        <v>1191.0953514600001</v>
      </c>
      <c r="I11" s="17">
        <v>1025.0495777599999</v>
      </c>
      <c r="J11" s="17">
        <v>1201.7974390600002</v>
      </c>
      <c r="K11" s="17">
        <v>166.98934930000001</v>
      </c>
      <c r="L11" s="9">
        <v>809.88921010000013</v>
      </c>
      <c r="M11" s="9">
        <v>810.77375310000002</v>
      </c>
      <c r="N11" s="9">
        <v>1065.1682229</v>
      </c>
      <c r="O11" s="9">
        <v>537.62689549999982</v>
      </c>
      <c r="P11" s="17">
        <v>1291.6960023040001</v>
      </c>
      <c r="Q11" s="17">
        <v>874.80801753200012</v>
      </c>
      <c r="R11" s="17">
        <v>385.85318397200007</v>
      </c>
      <c r="S11" s="17">
        <v>665.85583407999991</v>
      </c>
      <c r="T11" s="9">
        <v>691.1429410400001</v>
      </c>
      <c r="U11" s="9">
        <v>780.08939005999991</v>
      </c>
      <c r="V11" s="9">
        <v>564.73347777999993</v>
      </c>
      <c r="X11" s="9"/>
      <c r="Y11" s="9"/>
      <c r="Z11" s="9"/>
      <c r="AA11" s="9"/>
    </row>
    <row r="12" spans="1:27" hidden="1" outlineLevel="1">
      <c r="D12" s="9">
        <v>1613.6693445000001</v>
      </c>
      <c r="E12" s="9">
        <v>1403.4928020000002</v>
      </c>
      <c r="F12" s="9">
        <v>1481.8177267999999</v>
      </c>
      <c r="G12" s="9">
        <v>1114.2004709999999</v>
      </c>
      <c r="H12" s="17">
        <v>2039.0885644599998</v>
      </c>
      <c r="I12" s="17">
        <v>1952.2713646599998</v>
      </c>
      <c r="J12" s="17">
        <v>2392.7477719600001</v>
      </c>
      <c r="K12" s="17">
        <v>889.07335110000008</v>
      </c>
      <c r="L12" s="9">
        <v>1770.7420897</v>
      </c>
      <c r="M12" s="9">
        <v>2189.1480880999998</v>
      </c>
      <c r="N12" s="9">
        <v>1735.1192488000002</v>
      </c>
      <c r="O12" s="9">
        <v>1429.4709127000001</v>
      </c>
      <c r="P12" s="17">
        <v>2484.0829932040006</v>
      </c>
      <c r="Q12" s="17">
        <v>1721.9896015320001</v>
      </c>
      <c r="R12" s="17">
        <v>1106.018732772</v>
      </c>
      <c r="S12" s="17">
        <v>1115.9739216799999</v>
      </c>
      <c r="T12" s="9">
        <v>1338.8066975400002</v>
      </c>
      <c r="U12" s="9">
        <v>1338.7069403599999</v>
      </c>
      <c r="V12" s="9">
        <v>1134.3723743799999</v>
      </c>
      <c r="X12" s="9"/>
      <c r="Y12" s="9"/>
      <c r="Z12" s="9"/>
      <c r="AA12" s="9"/>
    </row>
    <row r="13" spans="1:27" hidden="1" outlineLevel="1">
      <c r="D13" s="9">
        <v>2118.1133445</v>
      </c>
      <c r="E13" s="9">
        <v>1907.9368020000002</v>
      </c>
      <c r="F13" s="9">
        <v>1986.2617267999999</v>
      </c>
      <c r="G13" s="9">
        <v>1756.4964709999999</v>
      </c>
      <c r="H13" s="17">
        <v>2681.3845644599996</v>
      </c>
      <c r="I13" s="17">
        <v>2594.5673646599998</v>
      </c>
      <c r="J13" s="17">
        <v>3035.0437719600004</v>
      </c>
      <c r="K13" s="17">
        <v>1282.9122811000002</v>
      </c>
      <c r="L13" s="9">
        <v>2164.5810197000001</v>
      </c>
      <c r="M13" s="9">
        <v>2582.9870180999997</v>
      </c>
      <c r="N13" s="9">
        <v>2128.9581788</v>
      </c>
      <c r="O13" s="9">
        <v>1882.9517927000002</v>
      </c>
      <c r="P13" s="17">
        <v>2937.5638732040006</v>
      </c>
      <c r="Q13" s="17">
        <v>2175.4704815320001</v>
      </c>
      <c r="R13" s="17">
        <v>1559.4996127720001</v>
      </c>
      <c r="S13" s="17">
        <v>1510.2787216799998</v>
      </c>
      <c r="T13" s="9">
        <v>1733.1114975400001</v>
      </c>
      <c r="U13" s="9">
        <v>1733.0117403599997</v>
      </c>
      <c r="V13" s="9">
        <v>1528.67717438</v>
      </c>
      <c r="X13" s="9"/>
      <c r="Y13" s="9"/>
      <c r="Z13" s="9"/>
      <c r="AA13" s="9"/>
    </row>
    <row r="14" spans="1:27" hidden="1" outlineLevel="2">
      <c r="B14" s="6">
        <v>14000</v>
      </c>
      <c r="C14" s="6" t="s">
        <v>53</v>
      </c>
      <c r="D14" s="9">
        <v>3294.3107200000004</v>
      </c>
      <c r="E14" s="9">
        <v>3509.7301699999998</v>
      </c>
      <c r="F14" s="9">
        <v>2485.4403700000003</v>
      </c>
      <c r="G14" s="9">
        <v>1074.3265100000001</v>
      </c>
      <c r="H14" s="17">
        <v>969.20934</v>
      </c>
      <c r="I14" s="17">
        <v>1812.8920500000002</v>
      </c>
      <c r="J14" s="17">
        <v>1832.43453</v>
      </c>
      <c r="K14" s="17">
        <v>1743.9355399999999</v>
      </c>
      <c r="L14" s="9">
        <v>2434.36265</v>
      </c>
      <c r="M14" s="9">
        <v>2828.90742</v>
      </c>
      <c r="N14" s="9">
        <v>3275.0967000000001</v>
      </c>
      <c r="O14" s="9">
        <v>1983.55476</v>
      </c>
      <c r="P14" s="17">
        <v>1727.1594499999999</v>
      </c>
      <c r="Q14" s="17">
        <v>3239.8621200000002</v>
      </c>
      <c r="R14" s="17">
        <v>3396.60185</v>
      </c>
      <c r="S14" s="17">
        <v>2594.8467000000001</v>
      </c>
      <c r="T14" s="9">
        <v>3688.8127100000002</v>
      </c>
      <c r="U14" s="9">
        <v>3119.1785199999999</v>
      </c>
      <c r="V14" s="9">
        <v>3624.0454199999999</v>
      </c>
      <c r="W14" s="6" t="s">
        <v>54</v>
      </c>
      <c r="X14" s="9">
        <v>0</v>
      </c>
      <c r="Y14" s="9">
        <v>0</v>
      </c>
      <c r="Z14" s="9">
        <v>0</v>
      </c>
      <c r="AA14" s="9">
        <v>0</v>
      </c>
    </row>
    <row r="15" spans="1:27" hidden="1" outlineLevel="2">
      <c r="B15" s="6">
        <v>14510</v>
      </c>
      <c r="C15" s="6" t="s">
        <v>55</v>
      </c>
      <c r="D15" s="9">
        <v>591.48959000000002</v>
      </c>
      <c r="E15" s="9">
        <v>1127.9351100000001</v>
      </c>
      <c r="F15" s="9">
        <v>871.05137000000002</v>
      </c>
      <c r="G15" s="9">
        <v>1386.87582</v>
      </c>
      <c r="H15" s="17">
        <v>1366.0573400000001</v>
      </c>
      <c r="I15" s="17">
        <v>1263.24532</v>
      </c>
      <c r="J15" s="17">
        <v>1175.2858200000001</v>
      </c>
      <c r="K15" s="17">
        <v>1443.6420500000002</v>
      </c>
      <c r="L15" s="9">
        <v>1283.9323899999999</v>
      </c>
      <c r="M15" s="9">
        <v>1162.8555700000002</v>
      </c>
      <c r="N15" s="9">
        <v>1027.7625699999999</v>
      </c>
      <c r="O15" s="9">
        <v>1109.01529</v>
      </c>
      <c r="P15" s="17">
        <v>1425.6455600000002</v>
      </c>
      <c r="Q15" s="17">
        <v>1339.29898</v>
      </c>
      <c r="R15" s="17">
        <v>949.80147999999997</v>
      </c>
      <c r="S15" s="17">
        <v>1344.0944299999999</v>
      </c>
      <c r="T15" s="9">
        <v>1108.5749900000001</v>
      </c>
      <c r="U15" s="9">
        <v>1557.42893</v>
      </c>
      <c r="V15" s="9">
        <v>2175.9908399999999</v>
      </c>
      <c r="X15" s="9"/>
      <c r="Y15" s="9"/>
      <c r="Z15" s="9"/>
      <c r="AA15" s="9"/>
    </row>
    <row r="16" spans="1:27" hidden="1" outlineLevel="1" collapsed="1">
      <c r="A16" s="6" t="s">
        <v>56</v>
      </c>
      <c r="C16" s="6" t="s">
        <v>57</v>
      </c>
      <c r="D16" s="9">
        <v>3885.8003100000005</v>
      </c>
      <c r="E16" s="9">
        <v>4637.6652800000002</v>
      </c>
      <c r="F16" s="9">
        <v>3356.4917400000004</v>
      </c>
      <c r="G16" s="9">
        <v>2461.2023300000001</v>
      </c>
      <c r="H16" s="17">
        <v>2335.2666800000002</v>
      </c>
      <c r="I16" s="17">
        <v>3076.1373700000004</v>
      </c>
      <c r="J16" s="17">
        <v>3007.7203500000001</v>
      </c>
      <c r="K16" s="17">
        <v>3187.5775899999999</v>
      </c>
      <c r="L16" s="9">
        <v>3718.29504</v>
      </c>
      <c r="M16" s="9">
        <v>3991.7629900000002</v>
      </c>
      <c r="N16" s="9">
        <v>4302.8592699999999</v>
      </c>
      <c r="O16" s="9">
        <v>3092.5700500000003</v>
      </c>
      <c r="P16" s="17">
        <v>3152.80501</v>
      </c>
      <c r="Q16" s="17">
        <v>4579.1611000000003</v>
      </c>
      <c r="R16" s="17">
        <v>4346.4033300000001</v>
      </c>
      <c r="S16" s="17">
        <v>3938.9411300000002</v>
      </c>
      <c r="T16" s="9">
        <v>4797.3877000000002</v>
      </c>
      <c r="U16" s="9">
        <v>4676.6074499999995</v>
      </c>
      <c r="V16" s="9">
        <v>5800.0362599999999</v>
      </c>
      <c r="X16" s="9">
        <v>2461.2023300000001</v>
      </c>
      <c r="Y16" s="9">
        <v>3187.5775899999999</v>
      </c>
      <c r="Z16" s="18">
        <v>3414.0604500000004</v>
      </c>
      <c r="AA16" s="9">
        <v>3938.9411299999997</v>
      </c>
    </row>
    <row r="17" spans="1:27" hidden="1" outlineLevel="2">
      <c r="B17" s="6">
        <v>16000</v>
      </c>
      <c r="C17" s="6" t="s">
        <v>58</v>
      </c>
      <c r="D17" s="9">
        <v>-1499.64833</v>
      </c>
      <c r="E17" s="9">
        <v>-2566.02819</v>
      </c>
      <c r="F17" s="9">
        <v>-1967.3237099999999</v>
      </c>
      <c r="G17" s="9">
        <v>-2280.3543399999999</v>
      </c>
      <c r="H17" s="17">
        <v>-1549.6194499999999</v>
      </c>
      <c r="I17" s="17">
        <v>-1859.1826599999999</v>
      </c>
      <c r="J17" s="17">
        <v>-1625.4954599999999</v>
      </c>
      <c r="K17" s="17">
        <v>-1547.2353400000002</v>
      </c>
      <c r="L17" s="9">
        <v>-2585.26872</v>
      </c>
      <c r="M17" s="9">
        <v>-2096.9683399999999</v>
      </c>
      <c r="N17" s="9">
        <v>-2526.9211</v>
      </c>
      <c r="O17" s="9">
        <v>-1541.48855</v>
      </c>
      <c r="P17" s="17">
        <v>-2214.9929400000001</v>
      </c>
      <c r="Q17" s="17">
        <v>-1742.63501</v>
      </c>
      <c r="R17" s="17">
        <v>-1834.2433999999998</v>
      </c>
      <c r="S17" s="17">
        <v>-2022.41039</v>
      </c>
      <c r="T17" s="9">
        <v>-2093.1343200000001</v>
      </c>
      <c r="U17" s="9">
        <v>-3154.8841200000002</v>
      </c>
      <c r="V17" s="9">
        <v>-2424.5272</v>
      </c>
      <c r="X17" s="9">
        <v>0</v>
      </c>
      <c r="Y17" s="9">
        <v>0</v>
      </c>
      <c r="Z17" s="18">
        <v>321.49040000000014</v>
      </c>
      <c r="AA17" s="9">
        <v>0</v>
      </c>
    </row>
    <row r="18" spans="1:27" hidden="1" outlineLevel="2">
      <c r="B18" s="6">
        <v>16100</v>
      </c>
      <c r="C18" s="6" t="s">
        <v>59</v>
      </c>
      <c r="D18" s="9">
        <v>-90.589500000000001</v>
      </c>
      <c r="E18" s="9">
        <v>-135.24437</v>
      </c>
      <c r="F18" s="9">
        <v>-146.58363</v>
      </c>
      <c r="G18" s="9">
        <v>-72.743710000000007</v>
      </c>
      <c r="H18" s="17">
        <v>-93.51821000000001</v>
      </c>
      <c r="I18" s="17">
        <v>-70.684210000000007</v>
      </c>
      <c r="J18" s="17">
        <v>-24.470650000000003</v>
      </c>
      <c r="K18" s="17">
        <v>-21.984650000000002</v>
      </c>
      <c r="L18" s="9">
        <v>-64.139290000000003</v>
      </c>
      <c r="M18" s="9">
        <v>-51.254930000000002</v>
      </c>
      <c r="N18" s="9">
        <v>-70.776130000000009</v>
      </c>
      <c r="O18" s="9">
        <v>-157.29525000000001</v>
      </c>
      <c r="P18" s="17">
        <v>-115.86921000000001</v>
      </c>
      <c r="Q18" s="17">
        <v>-17.224970000000003</v>
      </c>
      <c r="R18" s="17">
        <v>-18.894650000000002</v>
      </c>
      <c r="S18" s="17">
        <v>-10.79365</v>
      </c>
      <c r="T18" s="9">
        <v>-38.010460000000002</v>
      </c>
      <c r="U18" s="9">
        <v>-23.222349999999999</v>
      </c>
      <c r="V18" s="9">
        <v>-81.168369999999996</v>
      </c>
      <c r="X18" s="9"/>
      <c r="Y18" s="9"/>
      <c r="Z18" s="9"/>
      <c r="AA18" s="9"/>
    </row>
    <row r="19" spans="1:27" hidden="1" outlineLevel="1" collapsed="1">
      <c r="A19" s="6" t="s">
        <v>60</v>
      </c>
      <c r="C19" s="6" t="s">
        <v>61</v>
      </c>
      <c r="D19" s="9">
        <v>-1590.23783</v>
      </c>
      <c r="E19" s="9">
        <v>-2701.2725599999999</v>
      </c>
      <c r="F19" s="9">
        <v>-2113.9073399999997</v>
      </c>
      <c r="G19" s="9">
        <v>-2353.0980500000001</v>
      </c>
      <c r="H19" s="17">
        <v>-1643.1376599999999</v>
      </c>
      <c r="I19" s="17">
        <v>-1929.8668699999998</v>
      </c>
      <c r="J19" s="17">
        <v>-1649.9661099999998</v>
      </c>
      <c r="K19" s="17">
        <v>-1569.2199900000003</v>
      </c>
      <c r="L19" s="9">
        <v>-2649.4080100000001</v>
      </c>
      <c r="M19" s="9">
        <v>-2148.22327</v>
      </c>
      <c r="N19" s="9">
        <v>-2597.6972300000002</v>
      </c>
      <c r="O19" s="9">
        <v>-1698.7838000000002</v>
      </c>
      <c r="P19" s="17">
        <v>-2330.8621499999999</v>
      </c>
      <c r="Q19" s="17">
        <v>-1759.85998</v>
      </c>
      <c r="R19" s="17">
        <v>-1853.1380499999998</v>
      </c>
      <c r="S19" s="17">
        <v>-2033.2040400000001</v>
      </c>
      <c r="T19" s="9">
        <v>-2131.1447800000001</v>
      </c>
      <c r="U19" s="9">
        <v>-3178.1064700000002</v>
      </c>
      <c r="V19" s="9">
        <v>-2505.6955699999999</v>
      </c>
      <c r="X19" s="9">
        <v>-2353.0980499999996</v>
      </c>
      <c r="Y19" s="9">
        <v>-1569.2199900000001</v>
      </c>
      <c r="Z19" s="9">
        <v>-1698.7838000000002</v>
      </c>
      <c r="AA19" s="9">
        <v>-2033.2040400000001</v>
      </c>
    </row>
    <row r="20" spans="1:27" hidden="1" outlineLevel="1">
      <c r="C20" s="6" t="s">
        <v>62</v>
      </c>
      <c r="D20" s="9">
        <v>407.46699999999998</v>
      </c>
      <c r="E20" s="9">
        <v>0</v>
      </c>
      <c r="F20" s="9">
        <v>627.74699999999996</v>
      </c>
      <c r="G20" s="9">
        <v>127.687</v>
      </c>
      <c r="H20" s="17">
        <v>631.94899999999996</v>
      </c>
      <c r="I20" s="17">
        <v>32.368000000000002</v>
      </c>
      <c r="J20" s="17">
        <v>0</v>
      </c>
      <c r="K20" s="17">
        <v>527.85400000000004</v>
      </c>
      <c r="L20" s="9">
        <v>273.654</v>
      </c>
      <c r="M20" s="9">
        <v>509.79399999999998</v>
      </c>
      <c r="N20" s="9">
        <v>495.66399999999999</v>
      </c>
      <c r="O20" s="9">
        <v>64.537999999999997</v>
      </c>
      <c r="P20" s="17">
        <v>70.322999999999993</v>
      </c>
      <c r="Q20" s="17">
        <v>27.114000000000001</v>
      </c>
      <c r="R20" s="17">
        <v>0</v>
      </c>
      <c r="S20" s="17">
        <v>91.638999999999996</v>
      </c>
      <c r="T20" s="9">
        <v>101.749</v>
      </c>
      <c r="U20" s="9">
        <v>73.671000000000006</v>
      </c>
      <c r="V20" s="9">
        <v>469.63299999999998</v>
      </c>
      <c r="X20" s="9"/>
      <c r="Y20" s="9"/>
      <c r="Z20" s="9"/>
      <c r="AA20" s="9"/>
    </row>
    <row r="21" spans="1:27" hidden="1" outlineLevel="1">
      <c r="C21" s="6" t="s">
        <v>63</v>
      </c>
      <c r="D21" s="9">
        <v>-1182.7708299999999</v>
      </c>
      <c r="E21" s="9">
        <v>-2701.2725599999999</v>
      </c>
      <c r="F21" s="9">
        <v>-1486.1603399999999</v>
      </c>
      <c r="G21" s="9">
        <v>-2225.4110500000002</v>
      </c>
      <c r="H21" s="17">
        <v>-1011.1886599999999</v>
      </c>
      <c r="I21" s="17">
        <v>-1897.4988699999999</v>
      </c>
      <c r="J21" s="17">
        <v>-1649.9661099999998</v>
      </c>
      <c r="K21" s="17">
        <v>-1041.3659900000002</v>
      </c>
      <c r="L21" s="9">
        <v>-2375.7540100000001</v>
      </c>
      <c r="M21" s="9">
        <v>-1638.4292700000001</v>
      </c>
      <c r="N21" s="9">
        <v>-2102.03323</v>
      </c>
      <c r="O21" s="9">
        <v>-1634.2458000000001</v>
      </c>
      <c r="P21" s="17">
        <v>-2260.5391500000001</v>
      </c>
      <c r="Q21" s="17">
        <v>-1732.7459799999999</v>
      </c>
      <c r="R21" s="17">
        <v>-1853.1380499999998</v>
      </c>
      <c r="S21" s="17">
        <v>-1941.5650400000002</v>
      </c>
      <c r="T21" s="9">
        <v>-2029.3957800000001</v>
      </c>
      <c r="U21" s="9">
        <v>-3104.4354700000004</v>
      </c>
      <c r="V21" s="9">
        <v>-2036.0625699999998</v>
      </c>
      <c r="X21" s="9"/>
      <c r="Y21" s="9"/>
      <c r="Z21" s="9"/>
      <c r="AA21" s="9"/>
    </row>
    <row r="22" spans="1:27" hidden="1" outlineLevel="1">
      <c r="A22" s="19" t="s">
        <v>64</v>
      </c>
      <c r="B22" s="19"/>
      <c r="C22" s="19" t="s">
        <v>65</v>
      </c>
      <c r="D22" s="20">
        <v>4007.55998</v>
      </c>
      <c r="E22" s="20">
        <v>3648.3902200000007</v>
      </c>
      <c r="F22" s="20">
        <v>2954.581900000001</v>
      </c>
      <c r="G22" s="20">
        <v>1745.5277300000002</v>
      </c>
      <c r="H22" s="21">
        <v>2329.5524700000001</v>
      </c>
      <c r="I22" s="21">
        <v>2783.6939500000008</v>
      </c>
      <c r="J22" s="21">
        <v>2995.17769</v>
      </c>
      <c r="K22" s="21">
        <v>2912.378529999999</v>
      </c>
      <c r="L22" s="20">
        <v>2362.9079599999995</v>
      </c>
      <c r="M22" s="20">
        <v>3137.5606499999999</v>
      </c>
      <c r="N22" s="20">
        <v>2999.1829699999994</v>
      </c>
      <c r="O22" s="20">
        <v>3282.4441299999999</v>
      </c>
      <c r="P22" s="21">
        <v>2710.6007399999999</v>
      </c>
      <c r="Q22" s="21">
        <v>4707.9589999999998</v>
      </c>
      <c r="R22" s="21">
        <v>4381.9231600000003</v>
      </c>
      <c r="S22" s="21">
        <v>3424.8538899999999</v>
      </c>
      <c r="T22" s="20">
        <v>4185.3597200000004</v>
      </c>
      <c r="U22" s="20">
        <v>3017.6177799999991</v>
      </c>
      <c r="V22" s="20">
        <v>4813.4574899999998</v>
      </c>
      <c r="X22" s="9">
        <v>4706.1960999999992</v>
      </c>
      <c r="Y22" s="9">
        <v>3138.4399800000001</v>
      </c>
      <c r="Z22" s="9">
        <v>3397.5676000000003</v>
      </c>
      <c r="AA22" s="9">
        <v>4066.4080800000002</v>
      </c>
    </row>
    <row r="23" spans="1:27" hidden="1" outlineLevel="1">
      <c r="A23" s="19" t="s">
        <v>66</v>
      </c>
      <c r="B23" s="19"/>
      <c r="C23" s="19"/>
      <c r="D23" s="20">
        <v>4415.0269800000005</v>
      </c>
      <c r="E23" s="20">
        <v>3648.3902200000007</v>
      </c>
      <c r="F23" s="20">
        <v>3582.3289000000009</v>
      </c>
      <c r="G23" s="20">
        <v>1873.2147300000001</v>
      </c>
      <c r="H23" s="21">
        <v>2961.5014700000002</v>
      </c>
      <c r="I23" s="21">
        <v>2816.0619500000007</v>
      </c>
      <c r="J23" s="21">
        <v>2995.17769</v>
      </c>
      <c r="K23" s="21">
        <v>3440.2325299999993</v>
      </c>
      <c r="L23" s="20">
        <v>2636.5619599999995</v>
      </c>
      <c r="M23" s="20">
        <v>3647.3546499999998</v>
      </c>
      <c r="N23" s="20">
        <v>3494.8469699999996</v>
      </c>
      <c r="O23" s="20">
        <v>3346.9821299999999</v>
      </c>
      <c r="P23" s="21">
        <v>2780.9237399999997</v>
      </c>
      <c r="Q23" s="21">
        <v>4735.0730000000003</v>
      </c>
      <c r="R23" s="21">
        <v>4381.9231600000003</v>
      </c>
      <c r="S23" s="21">
        <v>3516.4928899999995</v>
      </c>
      <c r="T23" s="20">
        <v>4287.1087200000002</v>
      </c>
      <c r="U23" s="20">
        <v>3091.288779999999</v>
      </c>
      <c r="V23" s="20">
        <v>5283.0904899999996</v>
      </c>
      <c r="X23" s="9"/>
      <c r="Y23" s="9"/>
      <c r="Z23" s="9"/>
      <c r="AA23" s="9"/>
    </row>
    <row r="24" spans="1:27" hidden="1" outlineLevel="1">
      <c r="A24" s="19" t="s">
        <v>67</v>
      </c>
      <c r="B24" s="19"/>
      <c r="C24" s="19"/>
      <c r="D24" s="20">
        <v>1887.2912799999999</v>
      </c>
      <c r="E24" s="20">
        <v>2387.55017</v>
      </c>
      <c r="F24" s="20">
        <v>2340.7962299999999</v>
      </c>
      <c r="G24" s="20">
        <v>1208.4997499999999</v>
      </c>
      <c r="H24" s="21">
        <v>696.77719999999999</v>
      </c>
      <c r="I24" s="21">
        <v>1297.57107</v>
      </c>
      <c r="J24" s="21">
        <v>1100.8790200000001</v>
      </c>
      <c r="K24" s="21">
        <v>1194.4732099999999</v>
      </c>
      <c r="L24" s="20">
        <v>2280.1722</v>
      </c>
      <c r="M24" s="20">
        <v>584.02706000000001</v>
      </c>
      <c r="N24" s="20">
        <v>2143.03971</v>
      </c>
      <c r="O24" s="20">
        <v>2208.8656099999998</v>
      </c>
      <c r="P24" s="21">
        <v>3877.8462500000001</v>
      </c>
      <c r="Q24" s="21">
        <v>3144.3744799999999</v>
      </c>
      <c r="R24" s="21">
        <v>3301.1799700000001</v>
      </c>
      <c r="S24" s="21">
        <v>4578.1484700000001</v>
      </c>
      <c r="T24" s="20">
        <v>3152.0549400000004</v>
      </c>
      <c r="U24" s="20">
        <v>4451.2876100000003</v>
      </c>
      <c r="V24" s="20">
        <v>3927.9369899999997</v>
      </c>
      <c r="X24" s="9"/>
    </row>
    <row r="25" spans="1:27" collapsed="1">
      <c r="A25" s="19"/>
      <c r="B25" s="19"/>
      <c r="C25" s="19"/>
      <c r="D25" s="20"/>
      <c r="E25" s="20"/>
      <c r="F25" s="20"/>
      <c r="G25" s="20"/>
      <c r="H25" s="21"/>
      <c r="I25" s="21"/>
      <c r="J25" s="21"/>
      <c r="K25" s="21"/>
      <c r="L25" s="20"/>
      <c r="M25" s="20"/>
      <c r="N25" s="20"/>
      <c r="O25" s="20"/>
      <c r="P25" s="21"/>
      <c r="Q25" s="21"/>
      <c r="R25" s="21"/>
      <c r="S25" s="21"/>
      <c r="T25" s="20"/>
      <c r="U25" s="20"/>
      <c r="V25" s="20"/>
      <c r="X25" s="9"/>
    </row>
    <row r="26" spans="1:27">
      <c r="A26" s="22" t="s">
        <v>68</v>
      </c>
      <c r="C26" s="6" t="s">
        <v>69</v>
      </c>
      <c r="D26" s="9">
        <v>1711.9974999999999</v>
      </c>
      <c r="E26" s="9">
        <v>1711.9974999999999</v>
      </c>
      <c r="F26" s="9">
        <v>1711.9974999999999</v>
      </c>
      <c r="G26" s="9">
        <v>1637.42345</v>
      </c>
      <c r="H26" s="17">
        <v>1637.42345</v>
      </c>
      <c r="I26" s="17">
        <v>1637.42345</v>
      </c>
      <c r="J26" s="17">
        <v>1637.42345</v>
      </c>
      <c r="K26" s="17">
        <v>1294.0209300000001</v>
      </c>
      <c r="L26" s="9">
        <v>1294.0209300000001</v>
      </c>
      <c r="M26" s="9">
        <v>1294.0209300000001</v>
      </c>
      <c r="N26" s="9">
        <v>1294.0209300000001</v>
      </c>
      <c r="O26" s="9">
        <v>1888.65788</v>
      </c>
      <c r="P26" s="17">
        <v>1888.65788</v>
      </c>
      <c r="Q26" s="17">
        <v>1888.65788</v>
      </c>
      <c r="R26" s="17">
        <v>1888.65788</v>
      </c>
      <c r="S26" s="17">
        <v>1519.1168</v>
      </c>
      <c r="T26" s="9">
        <v>1519.1168</v>
      </c>
      <c r="U26" s="9">
        <v>1519.1168</v>
      </c>
      <c r="V26" s="9">
        <v>1519.1168</v>
      </c>
      <c r="X26" s="9"/>
    </row>
    <row r="27" spans="1:27">
      <c r="C27" s="6" t="s">
        <v>56</v>
      </c>
      <c r="D27" s="9">
        <v>3885.8003100000005</v>
      </c>
      <c r="E27" s="9">
        <v>4637.6652800000002</v>
      </c>
      <c r="F27" s="9">
        <v>3356.4917400000004</v>
      </c>
      <c r="G27" s="9">
        <v>2461.2023300000001</v>
      </c>
      <c r="H27" s="17">
        <v>2335.2666800000002</v>
      </c>
      <c r="I27" s="17">
        <v>3076.1373700000004</v>
      </c>
      <c r="J27" s="17">
        <v>3007.7203500000001</v>
      </c>
      <c r="K27" s="17">
        <v>3187.5775899999999</v>
      </c>
      <c r="L27" s="9">
        <v>3718.29504</v>
      </c>
      <c r="M27" s="9">
        <v>3991.7629900000002</v>
      </c>
      <c r="N27" s="9">
        <v>4302.8592699999999</v>
      </c>
      <c r="O27" s="9">
        <v>3092.5700500000003</v>
      </c>
      <c r="P27" s="17">
        <v>3152.80501</v>
      </c>
      <c r="Q27" s="17">
        <v>4579.1611000000003</v>
      </c>
      <c r="R27" s="17">
        <v>4346.4033300000001</v>
      </c>
      <c r="S27" s="17">
        <v>3938.9411300000002</v>
      </c>
      <c r="T27" s="9">
        <v>4797.3877000000002</v>
      </c>
      <c r="U27" s="9">
        <v>4676.6074499999995</v>
      </c>
      <c r="V27" s="9">
        <v>5800.0362599999999</v>
      </c>
      <c r="X27" s="9"/>
    </row>
    <row r="28" spans="1:27">
      <c r="C28" s="6" t="s">
        <v>60</v>
      </c>
      <c r="D28" s="9">
        <v>-1182.7708299999999</v>
      </c>
      <c r="E28" s="9">
        <v>-2701.2725599999999</v>
      </c>
      <c r="F28" s="9">
        <v>-1486.1603399999999</v>
      </c>
      <c r="G28" s="9">
        <v>-2225.4110500000002</v>
      </c>
      <c r="H28" s="17">
        <v>-1011.1886599999999</v>
      </c>
      <c r="I28" s="17">
        <v>-1897.4988699999999</v>
      </c>
      <c r="J28" s="17">
        <v>-1649.9661099999998</v>
      </c>
      <c r="K28" s="17">
        <v>-1041.3659900000002</v>
      </c>
      <c r="L28" s="9">
        <v>-2375.7540100000001</v>
      </c>
      <c r="M28" s="9">
        <v>-1638.4292700000001</v>
      </c>
      <c r="N28" s="9">
        <v>-2102.03323</v>
      </c>
      <c r="O28" s="9">
        <v>-1634.2458000000001</v>
      </c>
      <c r="P28" s="17">
        <v>-2260.5391500000001</v>
      </c>
      <c r="Q28" s="17">
        <v>-1732.7459799999999</v>
      </c>
      <c r="R28" s="17">
        <v>-1853.1380499999998</v>
      </c>
      <c r="S28" s="17">
        <v>-1941.5650400000002</v>
      </c>
      <c r="T28" s="9">
        <v>-2029.3957800000001</v>
      </c>
      <c r="U28" s="9">
        <v>-3104.4354700000004</v>
      </c>
      <c r="V28" s="9">
        <v>-2036.0625699999998</v>
      </c>
      <c r="X28" s="9"/>
    </row>
    <row r="29" spans="1:27">
      <c r="A29" s="19"/>
      <c r="B29" s="19"/>
      <c r="C29" s="19"/>
      <c r="D29" s="20"/>
      <c r="E29" s="20"/>
      <c r="F29" s="20"/>
      <c r="G29" s="20"/>
      <c r="H29" s="21"/>
      <c r="I29" s="21"/>
      <c r="J29" s="21"/>
      <c r="K29" s="21"/>
      <c r="L29" s="20"/>
      <c r="M29" s="20"/>
      <c r="N29" s="20"/>
      <c r="O29" s="20"/>
      <c r="P29" s="21"/>
      <c r="Q29" s="21"/>
      <c r="R29" s="21"/>
      <c r="S29" s="21"/>
      <c r="T29" s="20"/>
      <c r="U29" s="20"/>
      <c r="V29" s="20"/>
      <c r="X29" s="9"/>
    </row>
    <row r="30" spans="1:27">
      <c r="A30" s="19" t="s">
        <v>70</v>
      </c>
      <c r="G30" s="9"/>
      <c r="H30" s="23"/>
      <c r="I30" s="23"/>
      <c r="J30" s="23"/>
      <c r="K30" s="23"/>
      <c r="P30" s="23"/>
      <c r="Q30" s="23"/>
      <c r="R30" s="23"/>
      <c r="S30" s="23"/>
      <c r="X30" s="9"/>
    </row>
    <row r="31" spans="1:27">
      <c r="A31" s="6" t="s">
        <v>71</v>
      </c>
      <c r="D31" s="9">
        <v>8595.7553900000003</v>
      </c>
      <c r="E31" s="9">
        <v>16834.935389999999</v>
      </c>
      <c r="F31" s="9">
        <v>23340.799279999999</v>
      </c>
      <c r="G31" s="9">
        <v>29078.969130000001</v>
      </c>
      <c r="H31" s="17">
        <v>4767.1247099999991</v>
      </c>
      <c r="I31" s="17">
        <v>10747.178260000001</v>
      </c>
      <c r="J31" s="17">
        <v>16014.13774</v>
      </c>
      <c r="K31" s="17">
        <v>22342.564070000004</v>
      </c>
      <c r="L31" s="9">
        <v>7374.2189900000003</v>
      </c>
      <c r="M31" s="9">
        <v>14872.096650000003</v>
      </c>
      <c r="N31" s="9">
        <v>23375.752079999998</v>
      </c>
      <c r="O31" s="9">
        <v>32116.451129999998</v>
      </c>
      <c r="P31" s="17">
        <v>9613.5244000000002</v>
      </c>
      <c r="Q31" s="17">
        <v>20075.4676</v>
      </c>
      <c r="R31" s="17">
        <v>29482.197659999998</v>
      </c>
      <c r="S31" s="17">
        <v>39408.104430000007</v>
      </c>
      <c r="T31" s="9">
        <v>10288.23683</v>
      </c>
      <c r="U31" s="9">
        <v>20683.681339999996</v>
      </c>
      <c r="V31" s="9">
        <v>30580.903749999998</v>
      </c>
      <c r="X31" s="9"/>
    </row>
    <row r="32" spans="1:27" hidden="1" outlineLevel="1">
      <c r="A32" s="6" t="s">
        <v>72</v>
      </c>
      <c r="D32" s="9">
        <v>-2436.3268900000003</v>
      </c>
      <c r="E32" s="9">
        <v>-5019.01404</v>
      </c>
      <c r="F32" s="9">
        <v>-7000.71713</v>
      </c>
      <c r="G32" s="9">
        <v>-8745.5467800000006</v>
      </c>
      <c r="H32" s="17">
        <v>-1242.4003400000001</v>
      </c>
      <c r="I32" s="17">
        <v>-2604.65753</v>
      </c>
      <c r="J32" s="17">
        <v>-4043.0043700000001</v>
      </c>
      <c r="K32" s="17">
        <v>-5458.5122099999999</v>
      </c>
      <c r="L32" s="9">
        <v>-2199.2425500000004</v>
      </c>
      <c r="M32" s="9">
        <v>-4814.4933499999997</v>
      </c>
      <c r="N32" s="9">
        <v>-6895.374139999999</v>
      </c>
      <c r="O32" s="9">
        <v>-9587.484330000003</v>
      </c>
      <c r="P32" s="17">
        <v>-3307.4699199999995</v>
      </c>
      <c r="Q32" s="17">
        <v>-6073.80483</v>
      </c>
      <c r="R32" s="17">
        <v>-8606.3709500000004</v>
      </c>
      <c r="S32" s="17">
        <v>-11067.658959999999</v>
      </c>
      <c r="T32" s="9">
        <v>-2812.7103999999999</v>
      </c>
      <c r="U32" s="9">
        <v>-5658.4527300000009</v>
      </c>
      <c r="V32" s="9">
        <v>-8420.7859500000013</v>
      </c>
      <c r="X32" s="9"/>
    </row>
    <row r="33" spans="1:24" collapsed="1">
      <c r="A33" s="6" t="s">
        <v>73</v>
      </c>
      <c r="D33" s="9">
        <v>-3506.1633400000005</v>
      </c>
      <c r="E33" s="9">
        <v>-7447.8742900000007</v>
      </c>
      <c r="F33" s="9">
        <v>-10662.98285</v>
      </c>
      <c r="G33" s="9">
        <v>-13276.399359999999</v>
      </c>
      <c r="H33" s="17">
        <v>-1987.6496799999998</v>
      </c>
      <c r="I33" s="17">
        <v>-4254.0513499999997</v>
      </c>
      <c r="J33" s="17">
        <v>-6721.4768700000004</v>
      </c>
      <c r="K33" s="17">
        <v>-8983.117760000001</v>
      </c>
      <c r="L33" s="9">
        <v>-3579.3973500000002</v>
      </c>
      <c r="M33" s="9">
        <v>-7860.1724599999998</v>
      </c>
      <c r="N33" s="9">
        <v>-11185.2071</v>
      </c>
      <c r="O33" s="9">
        <v>-15129.183210000003</v>
      </c>
      <c r="P33" s="17">
        <v>-5132.88159</v>
      </c>
      <c r="Q33" s="17">
        <v>-9533.5171200000004</v>
      </c>
      <c r="R33" s="17">
        <v>-13620.602229999999</v>
      </c>
      <c r="S33" s="17">
        <v>-17480.629039999996</v>
      </c>
      <c r="T33" s="9">
        <v>-4830.1622099999995</v>
      </c>
      <c r="U33" s="9">
        <v>-9452.2746100000004</v>
      </c>
      <c r="V33" s="9">
        <v>-13969.6191</v>
      </c>
      <c r="X33" s="9"/>
    </row>
    <row r="34" spans="1:24" hidden="1" outlineLevel="1">
      <c r="A34" s="6" t="s">
        <v>74</v>
      </c>
      <c r="C34" s="6" t="s">
        <v>75</v>
      </c>
      <c r="D34" s="9">
        <v>-111.285</v>
      </c>
      <c r="E34" s="9">
        <v>-235.10046000000003</v>
      </c>
      <c r="F34" s="9">
        <v>-358.21019000000001</v>
      </c>
      <c r="G34" s="9">
        <v>-504.43450999999999</v>
      </c>
      <c r="H34" s="17">
        <v>-55.048199999999994</v>
      </c>
      <c r="I34" s="17">
        <v>-214.00494999999998</v>
      </c>
      <c r="J34" s="17">
        <v>-327.27319999999997</v>
      </c>
      <c r="K34" s="17">
        <v>-426.62996999999996</v>
      </c>
      <c r="L34" s="9">
        <v>-114.38899000000001</v>
      </c>
      <c r="M34" s="9">
        <v>-233.28489999999999</v>
      </c>
      <c r="N34" s="9">
        <v>-352.57299</v>
      </c>
      <c r="O34" s="9">
        <v>-428.76665000000003</v>
      </c>
      <c r="P34" s="17">
        <v>-103.56504</v>
      </c>
      <c r="Q34" s="17">
        <v>-230.90494000000001</v>
      </c>
      <c r="R34" s="17">
        <v>-367.53425000000004</v>
      </c>
      <c r="S34" s="17">
        <v>-524.40155000000004</v>
      </c>
      <c r="T34" s="9">
        <v>-197.10982999999999</v>
      </c>
      <c r="U34" s="9">
        <v>-402.69178999999997</v>
      </c>
      <c r="V34" s="9">
        <v>-600.67021999999997</v>
      </c>
      <c r="X34" s="9"/>
    </row>
    <row r="35" spans="1:24" hidden="1" outlineLevel="1">
      <c r="C35" s="6" t="s">
        <v>76</v>
      </c>
      <c r="D35" s="9">
        <v>-528.75912999999991</v>
      </c>
      <c r="E35" s="9">
        <v>-1084.2129</v>
      </c>
      <c r="F35" s="9">
        <v>-1683.23857</v>
      </c>
      <c r="G35" s="9">
        <v>-2240.3805100000004</v>
      </c>
      <c r="H35" s="17">
        <v>-263.41756999999996</v>
      </c>
      <c r="I35" s="17">
        <v>-607.69464000000005</v>
      </c>
      <c r="J35" s="17">
        <v>-985.06474999999989</v>
      </c>
      <c r="K35" s="17">
        <v>-1483.0026</v>
      </c>
      <c r="L35" s="9">
        <v>-464.21161000000001</v>
      </c>
      <c r="M35" s="9">
        <v>-1019.18429</v>
      </c>
      <c r="N35" s="9">
        <v>-1790.2823200000003</v>
      </c>
      <c r="O35" s="9">
        <v>-2420.0698599999996</v>
      </c>
      <c r="P35" s="17">
        <v>-767.21263999999996</v>
      </c>
      <c r="Q35" s="17">
        <v>-1484.4458699999998</v>
      </c>
      <c r="R35" s="17">
        <v>-2419.8050899999998</v>
      </c>
      <c r="S35" s="17">
        <v>-3234.0855599999995</v>
      </c>
      <c r="T35" s="9">
        <v>-849.44788000000005</v>
      </c>
      <c r="U35" s="9">
        <v>-1686.1265899999999</v>
      </c>
      <c r="V35" s="9">
        <v>-2508.7759800000003</v>
      </c>
      <c r="X35" s="9"/>
    </row>
    <row r="36" spans="1:24" hidden="1" outlineLevel="1">
      <c r="C36" s="6" t="s">
        <v>77</v>
      </c>
      <c r="D36" s="9">
        <v>-354.40451999999999</v>
      </c>
      <c r="E36" s="9">
        <v>-708.27029000000005</v>
      </c>
      <c r="F36" s="9">
        <v>-1002.75904</v>
      </c>
      <c r="G36" s="9">
        <v>-1312.2055600000001</v>
      </c>
      <c r="H36" s="17">
        <v>-182.98910999999998</v>
      </c>
      <c r="I36" s="17">
        <v>-409.12797</v>
      </c>
      <c r="J36" s="17">
        <v>-668.51733999999999</v>
      </c>
      <c r="K36" s="17">
        <v>-915.09586999999999</v>
      </c>
      <c r="L36" s="9">
        <v>-334.50563</v>
      </c>
      <c r="M36" s="9">
        <v>-769.23288999999988</v>
      </c>
      <c r="N36" s="9">
        <v>-1153.1216599999998</v>
      </c>
      <c r="O36" s="9">
        <v>-1468.0565199999999</v>
      </c>
      <c r="P36" s="17">
        <v>-320.28074000000004</v>
      </c>
      <c r="Q36" s="17">
        <v>-778.05558999999994</v>
      </c>
      <c r="R36" s="17">
        <v>-1184.6512200000002</v>
      </c>
      <c r="S36" s="17">
        <v>-1697.9661100000001</v>
      </c>
      <c r="T36" s="9">
        <v>-586.50443999999993</v>
      </c>
      <c r="U36" s="9">
        <v>-1133.47504</v>
      </c>
      <c r="V36" s="9">
        <v>-1680.60122</v>
      </c>
      <c r="X36" s="9"/>
    </row>
    <row r="37" spans="1:24" collapsed="1">
      <c r="A37" s="6" t="s">
        <v>78</v>
      </c>
      <c r="D37" s="9">
        <v>-2052.72336</v>
      </c>
      <c r="E37" s="9">
        <v>-3922.0017800000001</v>
      </c>
      <c r="F37" s="9">
        <v>-5632.8431999999975</v>
      </c>
      <c r="G37" s="9">
        <v>-7459.9554600000019</v>
      </c>
      <c r="H37" s="17">
        <v>-1374.8583899999996</v>
      </c>
      <c r="I37" s="17">
        <v>-2715.0742799999985</v>
      </c>
      <c r="J37" s="17">
        <v>-4090.9130000000009</v>
      </c>
      <c r="K37" s="17">
        <v>-5478.19643</v>
      </c>
      <c r="L37" s="9">
        <v>-1731.6031500000001</v>
      </c>
      <c r="M37" s="9">
        <v>-3434.6538199999986</v>
      </c>
      <c r="N37" s="9">
        <v>-5239.6338299999989</v>
      </c>
      <c r="O37" s="9">
        <v>-7205.100800000002</v>
      </c>
      <c r="P37" s="17">
        <v>-1949.0255200000001</v>
      </c>
      <c r="Q37" s="17">
        <v>-3958.5781599999991</v>
      </c>
      <c r="R37" s="17">
        <v>-6041.148900000002</v>
      </c>
      <c r="S37" s="17">
        <v>-8760.5889599999991</v>
      </c>
      <c r="T37" s="9">
        <v>-2585.2637500000001</v>
      </c>
      <c r="U37" s="9">
        <v>-5285.8629499999997</v>
      </c>
      <c r="V37" s="9">
        <v>-7863.1712299999981</v>
      </c>
      <c r="X37" s="9"/>
    </row>
    <row r="38" spans="1:24">
      <c r="A38" s="19" t="s">
        <v>79</v>
      </c>
      <c r="H38" s="23"/>
      <c r="I38" s="23"/>
      <c r="J38" s="23"/>
      <c r="K38" s="23"/>
      <c r="P38" s="23"/>
      <c r="Q38" s="23"/>
      <c r="R38" s="23"/>
      <c r="S38" s="23"/>
      <c r="X38" s="9"/>
    </row>
    <row r="39" spans="1:24">
      <c r="A39" s="6" t="s">
        <v>71</v>
      </c>
      <c r="D39" s="9">
        <v>8595.7553900000003</v>
      </c>
      <c r="E39" s="9">
        <v>8239.1799999999985</v>
      </c>
      <c r="F39" s="9">
        <v>6505.8638900000005</v>
      </c>
      <c r="G39" s="9">
        <v>5738.169850000002</v>
      </c>
      <c r="H39" s="17">
        <v>4767.1247099999991</v>
      </c>
      <c r="I39" s="17">
        <v>5980.0535500000015</v>
      </c>
      <c r="J39" s="17">
        <v>5266.9594799999995</v>
      </c>
      <c r="K39" s="17">
        <v>6328.4263300000039</v>
      </c>
      <c r="L39" s="9">
        <v>7374.2189900000003</v>
      </c>
      <c r="M39" s="9">
        <v>7497.8776600000028</v>
      </c>
      <c r="N39" s="9">
        <v>8503.6554299999952</v>
      </c>
      <c r="O39" s="9">
        <v>8740.6990499999993</v>
      </c>
      <c r="P39" s="17">
        <v>9613.5244000000002</v>
      </c>
      <c r="Q39" s="17">
        <v>10461.9432</v>
      </c>
      <c r="R39" s="17">
        <v>9406.730059999998</v>
      </c>
      <c r="S39" s="17">
        <v>9925.9067700000087</v>
      </c>
      <c r="T39" s="9">
        <v>10288.23683</v>
      </c>
      <c r="U39" s="9">
        <v>10395.444509999996</v>
      </c>
      <c r="V39" s="9">
        <v>9897.2224100000021</v>
      </c>
      <c r="X39" s="9"/>
    </row>
    <row r="40" spans="1:24" hidden="1" outlineLevel="1">
      <c r="A40" s="6" t="s">
        <v>80</v>
      </c>
      <c r="C40" s="6" t="s">
        <v>81</v>
      </c>
      <c r="D40" s="9">
        <v>-2436.3268900000003</v>
      </c>
      <c r="E40" s="9">
        <v>-2582.6871499999997</v>
      </c>
      <c r="F40" s="9">
        <v>-1981.70309</v>
      </c>
      <c r="G40" s="9">
        <v>-1744.8296500000006</v>
      </c>
      <c r="H40" s="17">
        <v>-1242.4003400000001</v>
      </c>
      <c r="I40" s="17">
        <v>-1362.2571899999998</v>
      </c>
      <c r="J40" s="17">
        <v>-1438.3468400000002</v>
      </c>
      <c r="K40" s="17">
        <v>-1415.5078399999998</v>
      </c>
      <c r="L40" s="9">
        <v>-2199.2425500000004</v>
      </c>
      <c r="M40" s="9">
        <v>-2615.2507999999993</v>
      </c>
      <c r="N40" s="9">
        <v>-2080.8807899999993</v>
      </c>
      <c r="O40" s="9">
        <v>-2692.110190000004</v>
      </c>
      <c r="P40" s="17">
        <v>-3307.4699199999995</v>
      </c>
      <c r="Q40" s="17">
        <v>-2766.3349100000005</v>
      </c>
      <c r="R40" s="17">
        <v>-2532.5661200000004</v>
      </c>
      <c r="S40" s="17">
        <v>-2461.2880099999984</v>
      </c>
      <c r="T40" s="9">
        <v>-2812.7103999999999</v>
      </c>
      <c r="U40" s="9">
        <v>-2845.7423300000009</v>
      </c>
      <c r="V40" s="9">
        <v>-2762.3332200000004</v>
      </c>
      <c r="X40" s="9"/>
    </row>
    <row r="41" spans="1:24" collapsed="1">
      <c r="A41" s="6" t="s">
        <v>73</v>
      </c>
      <c r="D41" s="9">
        <v>-3506.1633400000005</v>
      </c>
      <c r="E41" s="9">
        <v>-3941.7109500000001</v>
      </c>
      <c r="F41" s="9">
        <v>-3215.1085599999997</v>
      </c>
      <c r="G41" s="9">
        <v>-2613.4165099999991</v>
      </c>
      <c r="H41" s="17">
        <v>-1987.6496799999998</v>
      </c>
      <c r="I41" s="17">
        <v>-2266.4016700000002</v>
      </c>
      <c r="J41" s="17">
        <v>-2467.4255200000007</v>
      </c>
      <c r="K41" s="17">
        <v>-2261.6408900000006</v>
      </c>
      <c r="L41" s="9">
        <v>-3579.3973500000002</v>
      </c>
      <c r="M41" s="9">
        <v>-4280.7751099999996</v>
      </c>
      <c r="N41" s="9">
        <v>-3325.0346399999999</v>
      </c>
      <c r="O41" s="9">
        <v>-3943.9761100000032</v>
      </c>
      <c r="P41" s="17">
        <v>-5132.88159</v>
      </c>
      <c r="Q41" s="17">
        <v>-4400.6355300000005</v>
      </c>
      <c r="R41" s="17">
        <v>-4087.0851099999982</v>
      </c>
      <c r="S41" s="17">
        <v>-3860.0268099999976</v>
      </c>
      <c r="T41" s="9">
        <v>-4830.1622099999995</v>
      </c>
      <c r="U41" s="9">
        <v>-4622.1124000000009</v>
      </c>
      <c r="V41" s="9">
        <v>-4517.3444899999995</v>
      </c>
      <c r="X41" s="9"/>
    </row>
    <row r="42" spans="1:24" hidden="1" outlineLevel="1">
      <c r="A42" s="6" t="s">
        <v>73</v>
      </c>
      <c r="D42" s="9">
        <v>3506.1633400000005</v>
      </c>
      <c r="E42" s="9">
        <v>3941.7109500000001</v>
      </c>
      <c r="F42" s="9">
        <v>3215.1085599999997</v>
      </c>
      <c r="G42" s="9">
        <v>2613.4165099999991</v>
      </c>
      <c r="H42" s="17">
        <v>1987.6496799999998</v>
      </c>
      <c r="I42" s="17">
        <v>2266.4016700000002</v>
      </c>
      <c r="J42" s="17">
        <v>2467.4255200000007</v>
      </c>
      <c r="K42" s="17">
        <v>2261.6408900000006</v>
      </c>
      <c r="L42" s="9">
        <v>3579.3973500000002</v>
      </c>
      <c r="M42" s="9">
        <v>4280.7751099999996</v>
      </c>
      <c r="N42" s="9">
        <v>3325.0346399999999</v>
      </c>
      <c r="O42" s="9">
        <v>3943.9761100000032</v>
      </c>
      <c r="P42" s="17">
        <v>5132.88159</v>
      </c>
      <c r="Q42" s="17">
        <v>4400.6355300000005</v>
      </c>
      <c r="R42" s="17">
        <v>4087.0851099999982</v>
      </c>
      <c r="S42" s="17">
        <v>3860.0268099999976</v>
      </c>
      <c r="T42" s="9">
        <v>4830.1622099999995</v>
      </c>
      <c r="U42" s="9">
        <v>4622.1124000000009</v>
      </c>
      <c r="V42" s="9">
        <v>4517.3444899999995</v>
      </c>
      <c r="X42" s="9"/>
    </row>
    <row r="43" spans="1:24" hidden="1" outlineLevel="1">
      <c r="A43" s="6" t="s">
        <v>74</v>
      </c>
      <c r="C43" s="6" t="s">
        <v>75</v>
      </c>
      <c r="D43" s="9">
        <v>-111.285</v>
      </c>
      <c r="E43" s="9">
        <v>-123.81546000000003</v>
      </c>
      <c r="F43" s="9">
        <v>-123.10972999999998</v>
      </c>
      <c r="G43" s="9">
        <v>-146.22431999999998</v>
      </c>
      <c r="H43" s="17">
        <v>-55.048199999999994</v>
      </c>
      <c r="I43" s="17">
        <v>-158.95675</v>
      </c>
      <c r="J43" s="17">
        <v>-113.26824999999999</v>
      </c>
      <c r="K43" s="17">
        <v>-99.356769999999983</v>
      </c>
      <c r="L43" s="9">
        <v>-114.38899000000001</v>
      </c>
      <c r="M43" s="9">
        <v>-118.89590999999999</v>
      </c>
      <c r="N43" s="9">
        <v>-119.28809000000001</v>
      </c>
      <c r="O43" s="9">
        <v>-76.193660000000023</v>
      </c>
      <c r="P43" s="17">
        <v>-103.56504</v>
      </c>
      <c r="Q43" s="17">
        <v>-127.33990000000001</v>
      </c>
      <c r="R43" s="17">
        <v>-136.62931000000003</v>
      </c>
      <c r="S43" s="17">
        <v>-156.8673</v>
      </c>
      <c r="T43" s="9">
        <v>-197.10982999999999</v>
      </c>
      <c r="U43" s="9">
        <v>-205.58195999999998</v>
      </c>
      <c r="V43" s="9">
        <v>-197.97843</v>
      </c>
      <c r="X43" s="9"/>
    </row>
    <row r="44" spans="1:24" hidden="1" outlineLevel="1">
      <c r="C44" s="6" t="s">
        <v>76</v>
      </c>
      <c r="D44" s="9">
        <v>-528.75912999999991</v>
      </c>
      <c r="E44" s="9">
        <v>-555.45377000000008</v>
      </c>
      <c r="F44" s="9">
        <v>-599.02566999999999</v>
      </c>
      <c r="G44" s="9">
        <v>-557.14194000000043</v>
      </c>
      <c r="H44" s="17">
        <v>-263.41756999999996</v>
      </c>
      <c r="I44" s="17">
        <v>-344.27707000000009</v>
      </c>
      <c r="J44" s="17">
        <v>-377.37010999999984</v>
      </c>
      <c r="K44" s="17">
        <v>-497.93785000000014</v>
      </c>
      <c r="L44" s="9">
        <v>-464.21161000000001</v>
      </c>
      <c r="M44" s="9">
        <v>-554.97268000000008</v>
      </c>
      <c r="N44" s="9">
        <v>-771.09803000000022</v>
      </c>
      <c r="O44" s="9">
        <v>-629.78753999999935</v>
      </c>
      <c r="P44" s="17">
        <v>-767.21263999999996</v>
      </c>
      <c r="Q44" s="17">
        <v>-717.23322999999982</v>
      </c>
      <c r="R44" s="17">
        <v>-935.35922000000005</v>
      </c>
      <c r="S44" s="17">
        <v>-814.2804699999997</v>
      </c>
      <c r="T44" s="9">
        <v>-849.44788000000005</v>
      </c>
      <c r="U44" s="9">
        <v>-836.6787099999998</v>
      </c>
      <c r="V44" s="9">
        <v>-822.64939000000049</v>
      </c>
      <c r="X44" s="9"/>
    </row>
    <row r="45" spans="1:24" hidden="1" outlineLevel="1">
      <c r="C45" s="6" t="s">
        <v>77</v>
      </c>
      <c r="D45" s="9">
        <v>-354.40451999999999</v>
      </c>
      <c r="E45" s="9">
        <v>-353.86577000000005</v>
      </c>
      <c r="F45" s="9">
        <v>-294.48874999999998</v>
      </c>
      <c r="G45" s="9">
        <v>-309.44652000000008</v>
      </c>
      <c r="H45" s="17">
        <v>-182.98910999999998</v>
      </c>
      <c r="I45" s="17">
        <v>-226.13886000000002</v>
      </c>
      <c r="J45" s="17">
        <v>-259.38936999999999</v>
      </c>
      <c r="K45" s="17">
        <v>-246.57853</v>
      </c>
      <c r="L45" s="9">
        <v>-334.50563</v>
      </c>
      <c r="M45" s="9">
        <v>-434.72725999999989</v>
      </c>
      <c r="N45" s="9">
        <v>-383.88876999999991</v>
      </c>
      <c r="O45" s="9">
        <v>-314.93486000000007</v>
      </c>
      <c r="P45" s="17">
        <v>-320.28074000000004</v>
      </c>
      <c r="Q45" s="17">
        <v>-457.7748499999999</v>
      </c>
      <c r="R45" s="17">
        <v>-406.59563000000026</v>
      </c>
      <c r="S45" s="17">
        <v>-513.31488999999988</v>
      </c>
      <c r="T45" s="9">
        <v>-586.50443999999993</v>
      </c>
      <c r="U45" s="9">
        <v>-546.9706000000001</v>
      </c>
      <c r="V45" s="9">
        <v>-547.12617999999998</v>
      </c>
      <c r="X45" s="9"/>
    </row>
    <row r="46" spans="1:24" collapsed="1">
      <c r="A46" s="6" t="s">
        <v>78</v>
      </c>
      <c r="D46" s="9">
        <v>-2052.72336</v>
      </c>
      <c r="E46" s="9">
        <v>-1869.2784200000001</v>
      </c>
      <c r="F46" s="9">
        <v>-1710.8414199999975</v>
      </c>
      <c r="G46" s="9">
        <v>-1827.1122600000044</v>
      </c>
      <c r="H46" s="17">
        <v>-1374.8583899999996</v>
      </c>
      <c r="I46" s="17">
        <v>-1340.2158899999988</v>
      </c>
      <c r="J46" s="17">
        <v>-1375.8387200000025</v>
      </c>
      <c r="K46" s="17">
        <v>-1387.283429999999</v>
      </c>
      <c r="L46" s="9">
        <v>-1731.6031500000001</v>
      </c>
      <c r="M46" s="9">
        <v>-1703.0506699999985</v>
      </c>
      <c r="N46" s="9">
        <v>-1804.9800100000002</v>
      </c>
      <c r="O46" s="9">
        <v>-1965.4669700000031</v>
      </c>
      <c r="P46" s="17">
        <v>-1949.0255200000001</v>
      </c>
      <c r="Q46" s="17">
        <v>-2009.552639999999</v>
      </c>
      <c r="R46" s="17">
        <v>-2082.5707400000028</v>
      </c>
      <c r="S46" s="17">
        <v>-2719.4400599999972</v>
      </c>
      <c r="T46" s="9">
        <v>-2585.2637500000001</v>
      </c>
      <c r="U46" s="9">
        <v>-2700.5991999999997</v>
      </c>
      <c r="V46" s="9">
        <v>-2577.3082799999984</v>
      </c>
      <c r="X46" s="9"/>
    </row>
    <row r="47" spans="1:24">
      <c r="A47" s="44" t="s">
        <v>82</v>
      </c>
      <c r="B47" s="44"/>
      <c r="C47" s="44"/>
      <c r="D47" s="43">
        <v>90</v>
      </c>
      <c r="E47" s="43">
        <v>91</v>
      </c>
      <c r="F47" s="43">
        <v>92</v>
      </c>
      <c r="G47" s="43">
        <v>92</v>
      </c>
      <c r="H47" s="43">
        <v>90</v>
      </c>
      <c r="I47" s="43">
        <v>91</v>
      </c>
      <c r="J47" s="43">
        <v>92</v>
      </c>
      <c r="K47" s="43">
        <v>92</v>
      </c>
      <c r="L47" s="43">
        <v>90</v>
      </c>
      <c r="M47" s="43">
        <v>91</v>
      </c>
      <c r="N47" s="43">
        <v>92</v>
      </c>
      <c r="O47" s="43">
        <v>92</v>
      </c>
      <c r="P47" s="43">
        <v>90</v>
      </c>
      <c r="Q47" s="43">
        <v>91</v>
      </c>
      <c r="R47" s="43">
        <v>92</v>
      </c>
      <c r="S47" s="43">
        <v>92</v>
      </c>
      <c r="T47" s="43">
        <v>90</v>
      </c>
      <c r="U47" s="43">
        <v>91</v>
      </c>
      <c r="V47" s="43">
        <v>92</v>
      </c>
      <c r="W47" s="9"/>
      <c r="X47" s="9"/>
    </row>
    <row r="48" spans="1:24">
      <c r="A48" s="44" t="s">
        <v>83</v>
      </c>
      <c r="B48" s="44"/>
      <c r="C48" s="44"/>
      <c r="D48" s="43">
        <f>D39/D47</f>
        <v>95.508393222222224</v>
      </c>
      <c r="E48" s="43">
        <f t="shared" ref="E48:V48" si="0">E39/E47</f>
        <v>90.540439560439538</v>
      </c>
      <c r="F48" s="43">
        <f t="shared" si="0"/>
        <v>70.715911847826092</v>
      </c>
      <c r="G48" s="43">
        <f t="shared" si="0"/>
        <v>62.371411413043504</v>
      </c>
      <c r="H48" s="43">
        <f t="shared" si="0"/>
        <v>52.968052333333326</v>
      </c>
      <c r="I48" s="43">
        <f t="shared" si="0"/>
        <v>65.714874175824193</v>
      </c>
      <c r="J48" s="43">
        <f t="shared" si="0"/>
        <v>57.249559565217389</v>
      </c>
      <c r="K48" s="43">
        <f t="shared" si="0"/>
        <v>68.787242717391351</v>
      </c>
      <c r="L48" s="43">
        <f t="shared" si="0"/>
        <v>81.93576655555556</v>
      </c>
      <c r="M48" s="43">
        <f t="shared" si="0"/>
        <v>82.394260000000031</v>
      </c>
      <c r="N48" s="43">
        <f t="shared" si="0"/>
        <v>92.431037282608642</v>
      </c>
      <c r="O48" s="43">
        <f t="shared" si="0"/>
        <v>95.007598369565216</v>
      </c>
      <c r="P48" s="43">
        <f t="shared" si="0"/>
        <v>106.81693777777778</v>
      </c>
      <c r="Q48" s="43">
        <f t="shared" si="0"/>
        <v>114.96640879120879</v>
      </c>
      <c r="R48" s="43">
        <f t="shared" si="0"/>
        <v>102.24706586956519</v>
      </c>
      <c r="S48" s="43">
        <f t="shared" si="0"/>
        <v>107.89029097826096</v>
      </c>
      <c r="T48" s="43">
        <f t="shared" si="0"/>
        <v>114.31374255555555</v>
      </c>
      <c r="U48" s="43">
        <f t="shared" si="0"/>
        <v>114.2356539560439</v>
      </c>
      <c r="V48" s="43">
        <f t="shared" si="0"/>
        <v>107.57850445652176</v>
      </c>
      <c r="X48" s="9"/>
    </row>
    <row r="49" spans="1:24">
      <c r="A49" s="44" t="s">
        <v>84</v>
      </c>
      <c r="B49" s="44"/>
      <c r="C49" s="44"/>
      <c r="D49" s="43">
        <f>D41/D47</f>
        <v>-38.95737044444445</v>
      </c>
      <c r="E49" s="43">
        <f>(E41)/(E47)</f>
        <v>-43.315504945054947</v>
      </c>
      <c r="F49" s="43">
        <f t="shared" ref="F49:V49" si="1">(F41)/(F47)</f>
        <v>-34.946832173913037</v>
      </c>
      <c r="G49" s="43">
        <f t="shared" si="1"/>
        <v>-28.406701195652165</v>
      </c>
      <c r="H49" s="43">
        <f t="shared" si="1"/>
        <v>-22.084996444444442</v>
      </c>
      <c r="I49" s="43">
        <f t="shared" si="1"/>
        <v>-24.90551285714286</v>
      </c>
      <c r="J49" s="43">
        <f t="shared" si="1"/>
        <v>-26.819842608695659</v>
      </c>
      <c r="K49" s="43">
        <f t="shared" si="1"/>
        <v>-24.583053152173921</v>
      </c>
      <c r="L49" s="43">
        <f t="shared" si="1"/>
        <v>-39.771081666666667</v>
      </c>
      <c r="M49" s="43">
        <f t="shared" si="1"/>
        <v>-47.041484725274721</v>
      </c>
      <c r="N49" s="43">
        <f t="shared" si="1"/>
        <v>-36.141680869565214</v>
      </c>
      <c r="O49" s="43">
        <f t="shared" si="1"/>
        <v>-42.869305543478298</v>
      </c>
      <c r="P49" s="43">
        <f t="shared" si="1"/>
        <v>-57.032017666666668</v>
      </c>
      <c r="Q49" s="43">
        <f t="shared" si="1"/>
        <v>-48.358632197802201</v>
      </c>
      <c r="R49" s="43">
        <f t="shared" si="1"/>
        <v>-44.424838152173891</v>
      </c>
      <c r="S49" s="43">
        <f t="shared" si="1"/>
        <v>-41.956813152173886</v>
      </c>
      <c r="T49" s="43">
        <f t="shared" si="1"/>
        <v>-53.668468999999995</v>
      </c>
      <c r="U49" s="43">
        <f t="shared" si="1"/>
        <v>-50.792443956043968</v>
      </c>
      <c r="V49" s="43">
        <f t="shared" si="1"/>
        <v>-49.101570543478253</v>
      </c>
      <c r="X49" s="9"/>
    </row>
    <row r="50" spans="1:24">
      <c r="A50" s="48" t="s">
        <v>235</v>
      </c>
      <c r="B50" s="48"/>
      <c r="C50" s="48"/>
      <c r="D50" s="49">
        <f>(D37+D33)/D47</f>
        <v>-61.765407777777789</v>
      </c>
      <c r="E50" s="49">
        <f>(E33-D33+E37-D37)/(E47)</f>
        <v>-63.857026043956047</v>
      </c>
      <c r="F50" s="49">
        <f t="shared" ref="F50:G50" si="2">(F33-E33+F37-E37)/(F47)</f>
        <v>-53.542934565217344</v>
      </c>
      <c r="G50" s="49">
        <f t="shared" si="2"/>
        <v>-48.266617065217417</v>
      </c>
      <c r="H50" s="49">
        <f>(H37+H33)/H47</f>
        <v>-37.361200777777768</v>
      </c>
      <c r="I50" s="49">
        <f>(I33-H33+I37-H37)/(I47)</f>
        <v>-39.63315999999999</v>
      </c>
      <c r="J50" s="49">
        <f t="shared" ref="J50:K50" si="3">(J33-I33+J37-I37)/(J47)</f>
        <v>-41.774611304347857</v>
      </c>
      <c r="K50" s="49">
        <f t="shared" si="3"/>
        <v>-39.662220869565211</v>
      </c>
      <c r="L50" s="49">
        <f>(L37+L33)/L47</f>
        <v>-59.011116666666666</v>
      </c>
      <c r="M50" s="49">
        <f>(M33-L33+M37-L37)/(M47)</f>
        <v>-65.756327252747241</v>
      </c>
      <c r="N50" s="49">
        <f t="shared" ref="N50:O50" si="4">(N33-M33+N37-M37)/(N47)</f>
        <v>-55.761028804347823</v>
      </c>
      <c r="O50" s="49">
        <f t="shared" si="4"/>
        <v>-64.233076956521813</v>
      </c>
      <c r="P50" s="49">
        <f>(P37+P33)/P47</f>
        <v>-78.687856777777782</v>
      </c>
      <c r="Q50" s="49">
        <f>(Q33-P33+Q37-P37)/(Q47)</f>
        <v>-70.441628241758252</v>
      </c>
      <c r="R50" s="49">
        <f t="shared" ref="R50:S50" si="5">(R33-Q33+R37-Q37)/(R47)</f>
        <v>-67.061476630434797</v>
      </c>
      <c r="S50" s="49">
        <f t="shared" si="5"/>
        <v>-71.515944239130377</v>
      </c>
      <c r="T50" s="49">
        <f>(T37+T33)/T47</f>
        <v>-82.393621777777767</v>
      </c>
      <c r="U50" s="49">
        <f>(U33-T33+U37-T37)/(U47)</f>
        <v>-80.469358241758243</v>
      </c>
      <c r="V50" s="49">
        <f t="shared" ref="V50" si="6">(V33-U33+V37-U37)/(V47)</f>
        <v>-77.115790978260847</v>
      </c>
      <c r="X50" s="9"/>
    </row>
    <row r="51" spans="1:24" hidden="1" outlineLevel="1">
      <c r="A51" s="6" t="s">
        <v>14</v>
      </c>
      <c r="D51" s="24">
        <v>14.648469001447033</v>
      </c>
      <c r="E51" s="24">
        <v>13.029855728005625</v>
      </c>
      <c r="F51" s="24">
        <v>15.97455390433224</v>
      </c>
      <c r="G51" s="24">
        <v>18.796354623167211</v>
      </c>
      <c r="H51" s="25">
        <v>24.713964434618081</v>
      </c>
      <c r="I51" s="25">
        <v>21.674314906412857</v>
      </c>
      <c r="J51" s="25">
        <v>19.908484816190111</v>
      </c>
      <c r="K51" s="25">
        <v>17.164806345537905</v>
      </c>
      <c r="L51" s="24">
        <v>10.845576532597031</v>
      </c>
      <c r="M51" s="24">
        <v>9.0685978362455977</v>
      </c>
      <c r="N51" s="24">
        <v>11.675255178694922</v>
      </c>
      <c r="O51" s="24">
        <v>14.366145945037164</v>
      </c>
      <c r="P51" s="25">
        <v>11.038582403768251</v>
      </c>
      <c r="Q51" s="25">
        <v>12.875353119734502</v>
      </c>
      <c r="R51" s="25">
        <v>13.863116346994795</v>
      </c>
      <c r="S51" s="25">
        <v>11.806525250533177</v>
      </c>
      <c r="T51" s="24">
        <v>9.4351912044792403</v>
      </c>
      <c r="U51" s="24">
        <v>9.8598865748050581</v>
      </c>
      <c r="V51" s="24">
        <v>10.088560680037933</v>
      </c>
    </row>
    <row r="52" spans="1:24" hidden="1" outlineLevel="1">
      <c r="A52" s="6" t="s">
        <v>16</v>
      </c>
      <c r="D52" s="24">
        <v>13.561810918400274</v>
      </c>
      <c r="E52" s="24">
        <v>16.886384130459589</v>
      </c>
      <c r="F52" s="24">
        <v>15.477537480422143</v>
      </c>
      <c r="G52" s="24">
        <v>12.867529513787392</v>
      </c>
      <c r="H52" s="25">
        <v>14.696070411801754</v>
      </c>
      <c r="I52" s="25">
        <v>15.431989083107792</v>
      </c>
      <c r="J52" s="25">
        <v>17.131631796795219</v>
      </c>
      <c r="K52" s="25">
        <v>15.110759407386503</v>
      </c>
      <c r="L52" s="24">
        <v>15.126869889715604</v>
      </c>
      <c r="M52" s="24">
        <v>15.971571574028584</v>
      </c>
      <c r="N52" s="24">
        <v>15.180033946883484</v>
      </c>
      <c r="O52" s="24">
        <v>10.614380036342746</v>
      </c>
      <c r="P52" s="25">
        <v>9.8386550410170077</v>
      </c>
      <c r="Q52" s="25">
        <v>13.13090984856427</v>
      </c>
      <c r="R52" s="25">
        <v>13.861575602606377</v>
      </c>
      <c r="S52" s="25">
        <v>11.905031614557458</v>
      </c>
      <c r="T52" s="24">
        <v>13.98895003858499</v>
      </c>
      <c r="U52" s="24">
        <v>13.496125477370283</v>
      </c>
      <c r="V52" s="24">
        <v>17.580800005483553</v>
      </c>
    </row>
    <row r="53" spans="1:24" hidden="1" outlineLevel="1">
      <c r="A53" s="6" t="s">
        <v>85</v>
      </c>
      <c r="D53" s="24">
        <v>13.606649284057598</v>
      </c>
      <c r="E53" s="24">
        <v>20.559137346182119</v>
      </c>
      <c r="F53" s="24">
        <v>19.724752373524829</v>
      </c>
      <c r="G53" s="24">
        <v>27.011745441219404</v>
      </c>
      <c r="H53" s="25">
        <v>24.800210165807492</v>
      </c>
      <c r="I53" s="25">
        <v>25.545342145816541</v>
      </c>
      <c r="J53" s="25">
        <v>20.060983765783529</v>
      </c>
      <c r="K53" s="25">
        <v>20.815240787409</v>
      </c>
      <c r="L53" s="24">
        <v>22.205481126592442</v>
      </c>
      <c r="M53" s="24">
        <v>15.05491329115862</v>
      </c>
      <c r="N53" s="24">
        <v>23.437625570120378</v>
      </c>
      <c r="O53" s="24">
        <v>12.921861740181779</v>
      </c>
      <c r="P53" s="25">
        <v>13.623120516988198</v>
      </c>
      <c r="Q53" s="25">
        <v>11.997312442732561</v>
      </c>
      <c r="R53" s="25">
        <v>13.602393883106588</v>
      </c>
      <c r="S53" s="25">
        <v>15.801994183558543</v>
      </c>
      <c r="T53" s="24">
        <v>13.236479567422231</v>
      </c>
      <c r="U53" s="24">
        <v>20.627623443341619</v>
      </c>
      <c r="V53" s="24">
        <v>16.640499139794407</v>
      </c>
    </row>
    <row r="54" spans="1:24" hidden="1" outlineLevel="1">
      <c r="A54" s="6" t="s">
        <v>86</v>
      </c>
      <c r="D54" s="24">
        <v>14.603630635789711</v>
      </c>
      <c r="E54" s="24">
        <v>9.3571025122830953</v>
      </c>
      <c r="F54" s="24">
        <v>11.727339011229553</v>
      </c>
      <c r="G54" s="24">
        <v>4.6521386957352</v>
      </c>
      <c r="H54" s="25">
        <v>14.609824680612341</v>
      </c>
      <c r="I54" s="25">
        <v>11.560961843704106</v>
      </c>
      <c r="J54" s="25">
        <v>16.9791328472018</v>
      </c>
      <c r="K54" s="25">
        <v>11.460324965515408</v>
      </c>
      <c r="L54" s="24">
        <v>3.766965295720194</v>
      </c>
      <c r="M54" s="24">
        <v>9.9852561191155615</v>
      </c>
      <c r="N54" s="24">
        <v>3.4176635554580272</v>
      </c>
      <c r="O54" s="24">
        <v>12.058664241198134</v>
      </c>
      <c r="P54" s="25">
        <v>7.2541169277970603</v>
      </c>
      <c r="Q54" s="25">
        <v>14.00895052556621</v>
      </c>
      <c r="R54" s="25">
        <v>14.122298066494585</v>
      </c>
      <c r="S54" s="25">
        <v>7.9095626815320923</v>
      </c>
      <c r="T54" s="24">
        <v>10.187661675642</v>
      </c>
      <c r="U54" s="24">
        <v>2.7283886088337219</v>
      </c>
      <c r="V54" s="24">
        <v>11.028861545727079</v>
      </c>
    </row>
    <row r="55" spans="1:24" collapsed="1">
      <c r="A55" s="19" t="s">
        <v>87</v>
      </c>
      <c r="H55" s="23"/>
      <c r="I55" s="23"/>
      <c r="J55" s="23"/>
      <c r="K55" s="23"/>
      <c r="P55" s="23"/>
      <c r="Q55" s="23"/>
      <c r="R55" s="23"/>
      <c r="S55" s="23"/>
    </row>
    <row r="56" spans="1:24" hidden="1" outlineLevel="1">
      <c r="A56" s="6" t="s">
        <v>88</v>
      </c>
      <c r="D56" s="26">
        <v>2.387776054861166</v>
      </c>
      <c r="E56" s="26">
        <v>1.9332934269521698</v>
      </c>
      <c r="F56" s="26">
        <v>1.627654766781151</v>
      </c>
      <c r="G56" s="26">
        <v>1.9726612575212301</v>
      </c>
      <c r="H56" s="27">
        <v>1.9877642074038955</v>
      </c>
      <c r="I56" s="27">
        <v>2.2101670822381116</v>
      </c>
      <c r="J56" s="27">
        <v>1.731453864440472</v>
      </c>
      <c r="K56" s="27">
        <v>2.0429772357324283</v>
      </c>
      <c r="L56" s="26">
        <v>2.1356371265712153</v>
      </c>
      <c r="M56" s="26">
        <v>1.9449601107606715</v>
      </c>
      <c r="N56" s="26">
        <v>2.0504020951039656</v>
      </c>
      <c r="O56" s="26">
        <v>2.3638111248962619</v>
      </c>
      <c r="P56" s="27">
        <v>3.0786059468460487</v>
      </c>
      <c r="Q56" s="27">
        <v>2.7061534029408723</v>
      </c>
      <c r="R56" s="27">
        <v>2.1078174122821269</v>
      </c>
      <c r="S56" s="27">
        <v>2.3960154747748432</v>
      </c>
      <c r="T56" s="26">
        <v>2.3552769201339689</v>
      </c>
      <c r="U56" s="26">
        <v>2.1945218137461251</v>
      </c>
      <c r="V56" s="26">
        <v>1.8893879917960867</v>
      </c>
    </row>
    <row r="57" spans="1:24" hidden="1" outlineLevel="1">
      <c r="A57" s="6" t="s">
        <v>89</v>
      </c>
      <c r="D57" s="26">
        <v>1.8313186498049878</v>
      </c>
      <c r="E57" s="26">
        <v>1.9581032558308697</v>
      </c>
      <c r="F57" s="26">
        <v>1.6512299186712176</v>
      </c>
      <c r="G57" s="26">
        <v>1.3965190225412747</v>
      </c>
      <c r="H57" s="27">
        <v>0.89576519249528475</v>
      </c>
      <c r="I57" s="27">
        <v>0.85914416979080543</v>
      </c>
      <c r="J57" s="27">
        <v>0.87658826164729908</v>
      </c>
      <c r="K57" s="27">
        <v>1.0475516018266309</v>
      </c>
      <c r="L57" s="26">
        <v>2.07652171458572</v>
      </c>
      <c r="M57" s="26">
        <v>1.8033549286357107</v>
      </c>
      <c r="N57" s="26">
        <v>1.4113214398960106</v>
      </c>
      <c r="O57" s="26">
        <v>1.9661339053056579</v>
      </c>
      <c r="P57" s="27">
        <v>2.1295985515845932</v>
      </c>
      <c r="Q57" s="27">
        <v>1.7213400985361527</v>
      </c>
      <c r="R57" s="27">
        <v>2.1885503802201733</v>
      </c>
      <c r="S57" s="27">
        <v>2.5148570283913143</v>
      </c>
      <c r="T57" s="26">
        <v>2.9784650526334762</v>
      </c>
      <c r="U57" s="26">
        <v>2.6670213854256226</v>
      </c>
      <c r="V57" s="26">
        <v>2.7699419583428253</v>
      </c>
    </row>
    <row r="58" spans="1:24" collapsed="1">
      <c r="A58" s="44" t="s">
        <v>90</v>
      </c>
      <c r="B58" s="44"/>
      <c r="C58" s="44" t="s">
        <v>232</v>
      </c>
      <c r="D58" s="43">
        <f>D27/D48</f>
        <v>40.685432755200821</v>
      </c>
      <c r="E58" s="43">
        <f t="shared" ref="E58:V58" si="7">AVERAGE(D27:E27)/E48</f>
        <v>47.069937098716146</v>
      </c>
      <c r="F58" s="43">
        <f t="shared" si="7"/>
        <v>56.523042771495795</v>
      </c>
      <c r="G58" s="43">
        <f t="shared" si="7"/>
        <v>46.637505374644832</v>
      </c>
      <c r="H58" s="43">
        <f t="shared" si="7"/>
        <v>45.276999990629584</v>
      </c>
      <c r="I58" s="43">
        <f t="shared" si="7"/>
        <v>41.173357766169161</v>
      </c>
      <c r="J58" s="43">
        <f t="shared" si="7"/>
        <v>53.134537332723134</v>
      </c>
      <c r="K58" s="43">
        <f t="shared" si="7"/>
        <v>45.032317732613919</v>
      </c>
      <c r="L58" s="43">
        <f t="shared" si="7"/>
        <v>42.141990734397758</v>
      </c>
      <c r="M58" s="43">
        <f t="shared" si="7"/>
        <v>46.78759193905011</v>
      </c>
      <c r="N58" s="43">
        <f t="shared" si="7"/>
        <v>44.869247948820082</v>
      </c>
      <c r="O58" s="43">
        <f t="shared" si="7"/>
        <v>38.920199262552117</v>
      </c>
      <c r="P58" s="43">
        <f t="shared" si="7"/>
        <v>29.234010962722476</v>
      </c>
      <c r="Q58" s="43">
        <f t="shared" si="7"/>
        <v>33.627066337446756</v>
      </c>
      <c r="R58" s="43">
        <f t="shared" si="7"/>
        <v>43.647044314142903</v>
      </c>
      <c r="S58" s="43">
        <f t="shared" si="7"/>
        <v>38.397080890575367</v>
      </c>
      <c r="T58" s="43">
        <f t="shared" si="7"/>
        <v>38.212067222601057</v>
      </c>
      <c r="U58" s="43">
        <f t="shared" si="7"/>
        <v>41.466892436425518</v>
      </c>
      <c r="V58" s="43">
        <f t="shared" si="7"/>
        <v>48.693016150982906</v>
      </c>
    </row>
    <row r="59" spans="1:24">
      <c r="A59" s="44" t="s">
        <v>91</v>
      </c>
      <c r="B59" s="44"/>
      <c r="C59" s="44" t="s">
        <v>230</v>
      </c>
      <c r="D59" s="43">
        <f>-AVERAGE(D26)/D49</f>
        <v>43.945407004341099</v>
      </c>
      <c r="E59" s="43">
        <f t="shared" ref="E59:V59" si="8">-AVERAGE(D26:E26)/E49</f>
        <v>39.523895708283732</v>
      </c>
      <c r="F59" s="43">
        <f t="shared" si="8"/>
        <v>48.988631973285536</v>
      </c>
      <c r="G59" s="43">
        <f t="shared" si="8"/>
        <v>58.954767872037372</v>
      </c>
      <c r="H59" s="43">
        <f t="shared" si="8"/>
        <v>74.141893303854232</v>
      </c>
      <c r="I59" s="43">
        <f t="shared" si="8"/>
        <v>65.745421882785664</v>
      </c>
      <c r="J59" s="43">
        <f t="shared" si="8"/>
        <v>61.052686769649675</v>
      </c>
      <c r="K59" s="43">
        <f t="shared" si="8"/>
        <v>59.623277097718173</v>
      </c>
      <c r="L59" s="43">
        <f t="shared" si="8"/>
        <v>32.536729597791094</v>
      </c>
      <c r="M59" s="43">
        <f t="shared" si="8"/>
        <v>27.50808010327831</v>
      </c>
      <c r="N59" s="43">
        <f t="shared" si="8"/>
        <v>35.804115881331093</v>
      </c>
      <c r="O59" s="43">
        <f t="shared" si="8"/>
        <v>37.120718071489506</v>
      </c>
      <c r="P59" s="43">
        <f t="shared" si="8"/>
        <v>33.11574721130475</v>
      </c>
      <c r="Q59" s="43">
        <f t="shared" si="8"/>
        <v>39.05523779652799</v>
      </c>
      <c r="R59" s="43">
        <f t="shared" si="8"/>
        <v>42.513556797450711</v>
      </c>
      <c r="S59" s="43">
        <f t="shared" si="8"/>
        <v>40.610504277818762</v>
      </c>
      <c r="T59" s="43">
        <f t="shared" si="8"/>
        <v>28.305573613437719</v>
      </c>
      <c r="U59" s="43">
        <f t="shared" si="8"/>
        <v>29.90832261024201</v>
      </c>
      <c r="V59" s="43">
        <f t="shared" si="8"/>
        <v>30.938252752116327</v>
      </c>
    </row>
    <row r="60" spans="1:24" hidden="1" outlineLevel="1">
      <c r="A60" s="50" t="s">
        <v>92</v>
      </c>
      <c r="B60" s="44"/>
      <c r="C60" s="6" t="s">
        <v>18</v>
      </c>
      <c r="D60" s="43">
        <v>-30.360643352114902</v>
      </c>
      <c r="E60" s="43">
        <v>-44.834331204575001</v>
      </c>
      <c r="F60" s="43">
        <v>-59.9114803762645</v>
      </c>
      <c r="G60" s="43">
        <v>-65.329151815911672</v>
      </c>
      <c r="H60" s="43">
        <v>-73.275984402845083</v>
      </c>
      <c r="I60" s="43">
        <v>-58.394451595599101</v>
      </c>
      <c r="J60" s="43">
        <v>-66.135081994288498</v>
      </c>
      <c r="K60" s="43">
        <v>-54.739581844047734</v>
      </c>
      <c r="L60" s="43">
        <v>-42.959857474331542</v>
      </c>
      <c r="M60" s="43">
        <v>-42.666417774046536</v>
      </c>
      <c r="N60" s="43">
        <v>-51.747212774902096</v>
      </c>
      <c r="O60" s="43">
        <v>-43.57755488027027</v>
      </c>
      <c r="P60" s="43">
        <v>-34.145600220245882</v>
      </c>
      <c r="Q60" s="43">
        <v>-41.288234887064142</v>
      </c>
      <c r="R60" s="43">
        <v>-40.358999370091432</v>
      </c>
      <c r="S60" s="43">
        <v>-45.221536204822399</v>
      </c>
      <c r="T60" s="43">
        <v>-36.995286934680408</v>
      </c>
      <c r="U60" s="43">
        <v>-50.537352115236303</v>
      </c>
      <c r="V60" s="43">
        <v>-52.345556192018471</v>
      </c>
    </row>
    <row r="61" spans="1:24" hidden="1" outlineLevel="1">
      <c r="A61" s="44" t="s">
        <v>93</v>
      </c>
      <c r="B61" s="44"/>
      <c r="C61" s="6" t="s">
        <v>94</v>
      </c>
      <c r="D61" s="43">
        <v>31.800431811941202</v>
      </c>
      <c r="E61" s="43">
        <v>39.250204872172965</v>
      </c>
      <c r="F61" s="43">
        <v>52.342217852412503</v>
      </c>
      <c r="G61" s="43">
        <v>56.665541946466391</v>
      </c>
      <c r="H61" s="43">
        <v>72.247108393871571</v>
      </c>
      <c r="I61" s="43">
        <v>54.26700649700134</v>
      </c>
      <c r="J61" s="43">
        <v>51.180950983514663</v>
      </c>
      <c r="K61" s="43">
        <v>47.683751769481603</v>
      </c>
      <c r="L61" s="43">
        <v>42.256674172756043</v>
      </c>
      <c r="M61" s="43">
        <v>40.504211875591508</v>
      </c>
      <c r="N61" s="43">
        <v>47.466329799290548</v>
      </c>
      <c r="O61" s="43">
        <v>39.807133893906894</v>
      </c>
      <c r="P61" s="43">
        <v>28.674223263227951</v>
      </c>
      <c r="Q61" s="43">
        <v>32.636927073106691</v>
      </c>
      <c r="R61" s="43">
        <v>29.861262198211797</v>
      </c>
      <c r="S61" s="43">
        <v>33.44973119387587</v>
      </c>
      <c r="T61" s="43">
        <v>28.994150049898629</v>
      </c>
      <c r="U61" s="43">
        <v>38.891895974418034</v>
      </c>
      <c r="V61" s="43">
        <v>42.966419404659469</v>
      </c>
    </row>
    <row r="62" spans="1:24" hidden="1" outlineLevel="1">
      <c r="A62" s="44" t="s">
        <v>93</v>
      </c>
      <c r="B62" s="44"/>
      <c r="C62" s="6" t="s">
        <v>95</v>
      </c>
      <c r="D62" s="43">
        <v>-40.819947852172795</v>
      </c>
      <c r="E62" s="43">
        <v>-49.537808637388792</v>
      </c>
      <c r="F62" s="43">
        <v>-68.892938221656806</v>
      </c>
      <c r="G62" s="43">
        <v>-78.625908711351968</v>
      </c>
      <c r="H62" s="43">
        <v>-90.473994869156229</v>
      </c>
      <c r="I62" s="43">
        <v>-71.731197636736638</v>
      </c>
      <c r="J62" s="43">
        <v>-66.738515811411375</v>
      </c>
      <c r="K62" s="43">
        <v>-65.475717765254927</v>
      </c>
      <c r="L62" s="43">
        <v>-53.036374964070426</v>
      </c>
      <c r="M62" s="43">
        <v>-50.993620928617297</v>
      </c>
      <c r="N62" s="43">
        <v>-65.657163499505671</v>
      </c>
      <c r="O62" s="43">
        <v>-50.111390603732609</v>
      </c>
      <c r="P62" s="43">
        <v>-35.327927319281883</v>
      </c>
      <c r="Q62" s="43">
        <v>-42.295676532657545</v>
      </c>
      <c r="R62" s="43">
        <v>-40.664166491996561</v>
      </c>
      <c r="S62" s="43">
        <v>-46.313599604247337</v>
      </c>
      <c r="T62" s="43">
        <v>-38.796977979751951</v>
      </c>
      <c r="U62" s="43">
        <v>-52.264183769092234</v>
      </c>
      <c r="V62" s="43">
        <v>-57.878006518825416</v>
      </c>
    </row>
    <row r="63" spans="1:24" hidden="1" outlineLevel="1">
      <c r="A63" s="44" t="s">
        <v>93</v>
      </c>
      <c r="B63" s="44"/>
      <c r="C63" s="6" t="s">
        <v>96</v>
      </c>
      <c r="D63" s="43">
        <v>25.746415141002963</v>
      </c>
      <c r="E63" s="43">
        <v>33.602491815434171</v>
      </c>
      <c r="F63" s="43">
        <v>44.965595732663139</v>
      </c>
      <c r="G63" s="43">
        <v>46.274274660312543</v>
      </c>
      <c r="H63" s="43">
        <v>53.481093043146217</v>
      </c>
      <c r="I63" s="43">
        <v>45.075948145441856</v>
      </c>
      <c r="J63" s="43">
        <v>42.846993284021458</v>
      </c>
      <c r="K63" s="43">
        <v>40.58252449587664</v>
      </c>
      <c r="L63" s="43">
        <v>35.744349864022801</v>
      </c>
      <c r="M63" s="43">
        <v>36.480377481845743</v>
      </c>
      <c r="N63" s="43">
        <v>42.555890751695998</v>
      </c>
      <c r="O63" s="43">
        <v>33.444459097827512</v>
      </c>
      <c r="P63" s="43">
        <v>25.605259280222331</v>
      </c>
      <c r="Q63" s="43">
        <v>29.036254783609579</v>
      </c>
      <c r="R63" s="43">
        <v>26.937954631618549</v>
      </c>
      <c r="S63" s="43">
        <v>27.171158343411513</v>
      </c>
      <c r="T63" s="43">
        <v>25.271063039512839</v>
      </c>
      <c r="U63" s="43">
        <v>32.989272973006337</v>
      </c>
      <c r="V63" s="43">
        <v>36.852387610225513</v>
      </c>
    </row>
    <row r="64" spans="1:24" hidden="1" outlineLevel="1">
      <c r="A64" s="44" t="s">
        <v>97</v>
      </c>
      <c r="B64" s="44"/>
      <c r="C64" s="6" t="s">
        <v>98</v>
      </c>
      <c r="D64" s="43">
        <v>26.800936100135388</v>
      </c>
      <c r="E64" s="43">
        <v>39.988298627301269</v>
      </c>
      <c r="F64" s="43">
        <v>53.024345558016705</v>
      </c>
      <c r="G64" s="43">
        <v>55.629659396953969</v>
      </c>
      <c r="H64" s="43">
        <v>65.439115025783579</v>
      </c>
      <c r="I64" s="43">
        <v>49.913414436917684</v>
      </c>
      <c r="J64" s="43">
        <v>57.45725777591143</v>
      </c>
      <c r="K64" s="43">
        <v>47.477529927898274</v>
      </c>
      <c r="L64" s="43">
        <v>38.172605447961118</v>
      </c>
      <c r="M64" s="43">
        <v>37.7803665857667</v>
      </c>
      <c r="N64" s="43">
        <v>44.945603188329592</v>
      </c>
      <c r="O64" s="43">
        <v>39.645833272540841</v>
      </c>
      <c r="P64" s="43">
        <v>31.541105236912138</v>
      </c>
      <c r="Q64" s="43">
        <v>36.442754492509401</v>
      </c>
      <c r="R64" s="43">
        <v>35.624108018425254</v>
      </c>
      <c r="S64" s="43">
        <v>38.531631132250212</v>
      </c>
      <c r="T64" s="43">
        <v>31.831199111083958</v>
      </c>
      <c r="U64" s="43">
        <v>43.461187555586704</v>
      </c>
      <c r="V64" s="43">
        <v>44.934004176876506</v>
      </c>
    </row>
    <row r="65" spans="1:22" collapsed="1">
      <c r="A65" s="44" t="s">
        <v>233</v>
      </c>
      <c r="B65" s="44"/>
      <c r="C65" s="44" t="s">
        <v>233</v>
      </c>
      <c r="D65" s="43">
        <f>-D28/D49</f>
        <v>-30.360643352114902</v>
      </c>
      <c r="E65" s="43">
        <f t="shared" ref="E65:V65" si="9">-AVERAGE(D28:E28)/E49</f>
        <v>-44.834331204575001</v>
      </c>
      <c r="F65" s="43">
        <f t="shared" si="9"/>
        <v>-59.9114803762645</v>
      </c>
      <c r="G65" s="43">
        <f t="shared" si="9"/>
        <v>-65.329151815911672</v>
      </c>
      <c r="H65" s="43">
        <f t="shared" si="9"/>
        <v>-73.275984402845083</v>
      </c>
      <c r="I65" s="43">
        <f t="shared" si="9"/>
        <v>-58.394451595599101</v>
      </c>
      <c r="J65" s="43">
        <f t="shared" si="9"/>
        <v>-66.135081994288498</v>
      </c>
      <c r="K65" s="43">
        <f t="shared" si="9"/>
        <v>-54.739581844047734</v>
      </c>
      <c r="L65" s="43">
        <f t="shared" si="9"/>
        <v>-42.959857474331542</v>
      </c>
      <c r="M65" s="43">
        <f t="shared" si="9"/>
        <v>-42.666417774046536</v>
      </c>
      <c r="N65" s="43">
        <f t="shared" si="9"/>
        <v>-51.747212774902103</v>
      </c>
      <c r="O65" s="43">
        <f t="shared" si="9"/>
        <v>-43.57755488027027</v>
      </c>
      <c r="P65" s="43">
        <f t="shared" si="9"/>
        <v>-34.145600220245875</v>
      </c>
      <c r="Q65" s="43">
        <f t="shared" si="9"/>
        <v>-41.288234887064142</v>
      </c>
      <c r="R65" s="43">
        <f t="shared" si="9"/>
        <v>-40.358999370091432</v>
      </c>
      <c r="S65" s="43">
        <f t="shared" si="9"/>
        <v>-45.221536204822399</v>
      </c>
      <c r="T65" s="43">
        <f t="shared" si="9"/>
        <v>-36.995286934680408</v>
      </c>
      <c r="U65" s="43">
        <f t="shared" si="9"/>
        <v>-50.537352115236303</v>
      </c>
      <c r="V65" s="43">
        <f t="shared" si="9"/>
        <v>-52.345556192018478</v>
      </c>
    </row>
    <row r="66" spans="1:22" hidden="1" outlineLevel="1">
      <c r="A66" s="6" t="s">
        <v>234</v>
      </c>
      <c r="C66" s="48" t="s">
        <v>234</v>
      </c>
      <c r="D66" s="49">
        <f>-D28/D50</f>
        <v>-19.149405347657108</v>
      </c>
      <c r="E66" s="49">
        <f t="shared" ref="E66:V66" si="10">-E28/E50</f>
        <v>-42.301884809677425</v>
      </c>
      <c r="F66" s="49">
        <f t="shared" si="10"/>
        <v>-27.756422991530279</v>
      </c>
      <c r="G66" s="49">
        <f t="shared" si="10"/>
        <v>-46.106629909302427</v>
      </c>
      <c r="H66" s="49">
        <f t="shared" si="10"/>
        <v>-27.065207727516327</v>
      </c>
      <c r="I66" s="49">
        <f t="shared" si="10"/>
        <v>-47.876547567743785</v>
      </c>
      <c r="J66" s="49">
        <f t="shared" si="10"/>
        <v>-39.496863249767046</v>
      </c>
      <c r="K66" s="49">
        <f t="shared" si="10"/>
        <v>-26.255866846808168</v>
      </c>
      <c r="L66" s="49">
        <f t="shared" si="10"/>
        <v>-40.259431513892721</v>
      </c>
      <c r="M66" s="49">
        <f t="shared" si="10"/>
        <v>-24.916678568472634</v>
      </c>
      <c r="N66" s="49">
        <f t="shared" si="10"/>
        <v>-37.697174443741602</v>
      </c>
      <c r="O66" s="49">
        <f t="shared" si="10"/>
        <v>-25.442433671769937</v>
      </c>
      <c r="P66" s="49">
        <f t="shared" si="10"/>
        <v>-28.727928838931071</v>
      </c>
      <c r="Q66" s="49">
        <f t="shared" si="10"/>
        <v>-24.598323793043967</v>
      </c>
      <c r="R66" s="49">
        <f t="shared" si="10"/>
        <v>-27.6334214978944</v>
      </c>
      <c r="S66" s="49">
        <f t="shared" si="10"/>
        <v>-27.148701742759922</v>
      </c>
      <c r="T66" s="49">
        <f t="shared" si="10"/>
        <v>-24.630496101669664</v>
      </c>
      <c r="U66" s="49">
        <f t="shared" si="10"/>
        <v>-38.579100639440725</v>
      </c>
      <c r="V66" s="49">
        <f t="shared" si="10"/>
        <v>-26.402667264010447</v>
      </c>
    </row>
    <row r="67" spans="1:22" collapsed="1">
      <c r="A67" s="44" t="s">
        <v>99</v>
      </c>
      <c r="B67" s="44"/>
      <c r="C67" s="44" t="s">
        <v>86</v>
      </c>
      <c r="D67" s="43">
        <f>D58+D59+D65</f>
        <v>54.270196407427008</v>
      </c>
      <c r="E67" s="43">
        <f t="shared" ref="E67:V67" si="11">E58+E59+E65</f>
        <v>41.759501602424869</v>
      </c>
      <c r="F67" s="43">
        <f t="shared" si="11"/>
        <v>45.600194368516831</v>
      </c>
      <c r="G67" s="43">
        <f t="shared" si="11"/>
        <v>40.263121430770525</v>
      </c>
      <c r="H67" s="43">
        <f t="shared" si="11"/>
        <v>46.142908891638726</v>
      </c>
      <c r="I67" s="43">
        <f t="shared" si="11"/>
        <v>48.524328053355724</v>
      </c>
      <c r="J67" s="43">
        <f t="shared" si="11"/>
        <v>48.052142108084311</v>
      </c>
      <c r="K67" s="43">
        <f t="shared" si="11"/>
        <v>49.916012986284358</v>
      </c>
      <c r="L67" s="43">
        <f t="shared" si="11"/>
        <v>31.718862857857303</v>
      </c>
      <c r="M67" s="43">
        <f t="shared" si="11"/>
        <v>31.629254268281883</v>
      </c>
      <c r="N67" s="43">
        <f t="shared" si="11"/>
        <v>28.926151055249072</v>
      </c>
      <c r="O67" s="43">
        <f t="shared" si="11"/>
        <v>32.463362453771353</v>
      </c>
      <c r="P67" s="43">
        <f t="shared" si="11"/>
        <v>28.204157953781355</v>
      </c>
      <c r="Q67" s="43">
        <f t="shared" si="11"/>
        <v>31.394069246910611</v>
      </c>
      <c r="R67" s="43">
        <f t="shared" si="11"/>
        <v>45.801601741502189</v>
      </c>
      <c r="S67" s="43">
        <f t="shared" si="11"/>
        <v>33.78604896357173</v>
      </c>
      <c r="T67" s="43">
        <f t="shared" si="11"/>
        <v>29.522353901358372</v>
      </c>
      <c r="U67" s="43">
        <f t="shared" si="11"/>
        <v>20.837862931431232</v>
      </c>
      <c r="V67" s="43">
        <f t="shared" si="11"/>
        <v>27.285712711080748</v>
      </c>
    </row>
    <row r="68" spans="1:22">
      <c r="A68" s="6" t="s">
        <v>100</v>
      </c>
      <c r="D68" s="29">
        <f>SUM(D26:D28)/D31</f>
        <v>0.51362873647338636</v>
      </c>
      <c r="E68" s="29">
        <f t="shared" ref="E68:V68" si="12">SUM(E26:E28)/AVERAGE(D39:E39)</f>
        <v>0.43343085500252709</v>
      </c>
      <c r="F68" s="29">
        <f t="shared" si="12"/>
        <v>0.4859027788217728</v>
      </c>
      <c r="G68" s="29">
        <f t="shared" si="12"/>
        <v>0.30598000132593556</v>
      </c>
      <c r="H68" s="29">
        <f t="shared" si="12"/>
        <v>0.56381121977792492</v>
      </c>
      <c r="I68" s="29">
        <f t="shared" si="12"/>
        <v>0.52405606046028319</v>
      </c>
      <c r="J68" s="29">
        <f t="shared" si="12"/>
        <v>0.53261744820793533</v>
      </c>
      <c r="K68" s="29">
        <f t="shared" si="12"/>
        <v>0.59337957121411178</v>
      </c>
      <c r="L68" s="29">
        <f t="shared" si="12"/>
        <v>0.38482525066189177</v>
      </c>
      <c r="M68" s="29">
        <f t="shared" si="12"/>
        <v>0.49049636185628193</v>
      </c>
      <c r="N68" s="29">
        <f t="shared" si="12"/>
        <v>0.43681401654996049</v>
      </c>
      <c r="O68" s="29">
        <f t="shared" si="12"/>
        <v>0.38818294229358719</v>
      </c>
      <c r="P68" s="29">
        <f t="shared" si="12"/>
        <v>0.30302821010931957</v>
      </c>
      <c r="Q68" s="29">
        <f t="shared" si="12"/>
        <v>0.47172729366463179</v>
      </c>
      <c r="R68" s="29">
        <f t="shared" si="12"/>
        <v>0.44108865274077202</v>
      </c>
      <c r="S68" s="29">
        <f t="shared" si="12"/>
        <v>0.36378823239912877</v>
      </c>
      <c r="T68" s="29">
        <f t="shared" si="12"/>
        <v>0.42416921585537742</v>
      </c>
      <c r="U68" s="29">
        <f t="shared" si="12"/>
        <v>0.29891088817170874</v>
      </c>
      <c r="V68" s="29">
        <f t="shared" si="12"/>
        <v>0.52068961766608457</v>
      </c>
    </row>
    <row r="69" spans="1:22" hidden="1" outlineLevel="1">
      <c r="D69" s="45"/>
      <c r="E69" s="45"/>
      <c r="F69" s="45"/>
      <c r="G69" s="45"/>
      <c r="H69" s="45"/>
      <c r="I69" s="30"/>
      <c r="J69" s="30"/>
      <c r="K69" s="30"/>
      <c r="L69" s="29"/>
      <c r="M69" s="29"/>
      <c r="N69" s="29"/>
      <c r="O69" s="29"/>
      <c r="P69" s="30"/>
      <c r="Q69" s="30"/>
      <c r="R69" s="30"/>
      <c r="S69" s="30"/>
      <c r="T69" s="29"/>
      <c r="U69" s="29"/>
      <c r="V69" s="29"/>
    </row>
    <row r="70" spans="1:22" hidden="1" outlineLevel="1">
      <c r="D70" s="46"/>
      <c r="E70" s="46"/>
      <c r="F70" s="46"/>
      <c r="G70" s="46"/>
    </row>
    <row r="71" spans="1:22" hidden="1" outlineLevel="2">
      <c r="D71" s="31">
        <v>0.40789473186718966</v>
      </c>
      <c r="E71" s="31">
        <v>0.47841058818960147</v>
      </c>
      <c r="F71" s="31">
        <v>0.49418626247958586</v>
      </c>
      <c r="G71" s="31">
        <v>0.45544425806775274</v>
      </c>
      <c r="H71" s="31">
        <v>0.41694937743720156</v>
      </c>
      <c r="I71" s="31">
        <v>0.37899354095248855</v>
      </c>
      <c r="J71" s="31">
        <v>0.46847247057233882</v>
      </c>
      <c r="K71" s="31">
        <v>0.35737808612524358</v>
      </c>
      <c r="L71" s="31">
        <v>0.48539341655759533</v>
      </c>
      <c r="M71" s="31">
        <v>0.57093157612283552</v>
      </c>
      <c r="N71" s="31">
        <v>0.39101239077369365</v>
      </c>
      <c r="O71" s="31">
        <v>0.45121975798949437</v>
      </c>
      <c r="P71" s="31">
        <v>0.53392297938100619</v>
      </c>
      <c r="Q71" s="31">
        <v>0.42063271094800064</v>
      </c>
      <c r="R71" s="31">
        <v>0.43448521260107242</v>
      </c>
      <c r="S71" s="31">
        <v>0.3888840485250693</v>
      </c>
      <c r="T71" s="31">
        <v>0.46948396404673354</v>
      </c>
      <c r="U71" s="31">
        <v>0.44462864435991328</v>
      </c>
      <c r="V71" s="31">
        <v>0.45642548008578082</v>
      </c>
    </row>
    <row r="72" spans="1:22" hidden="1" outlineLevel="1" collapsed="1">
      <c r="A72" s="32" t="s">
        <v>102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hidden="1" outlineLevel="2">
      <c r="A73" s="32"/>
      <c r="B73" s="32"/>
      <c r="C73" s="32" t="s">
        <v>103</v>
      </c>
      <c r="D73" s="32"/>
      <c r="E73" s="32"/>
      <c r="F73" s="33"/>
      <c r="G73" s="33">
        <v>8.1106325623321318</v>
      </c>
      <c r="H73" s="33"/>
      <c r="I73" s="33"/>
      <c r="J73" s="33"/>
      <c r="K73" s="33">
        <v>7.6998837703422423</v>
      </c>
      <c r="L73" s="33"/>
      <c r="M73" s="33"/>
      <c r="N73" s="33"/>
      <c r="O73" s="33">
        <v>8.5045786040130622</v>
      </c>
      <c r="P73" s="33"/>
      <c r="Q73" s="33"/>
      <c r="R73" s="33"/>
      <c r="S73" s="33">
        <v>9.8413786154113403</v>
      </c>
      <c r="T73" s="33"/>
      <c r="U73" s="33"/>
      <c r="V73" s="33">
        <v>6.2801057083057872</v>
      </c>
    </row>
    <row r="74" spans="1:22" hidden="1" outlineLevel="2">
      <c r="A74" s="32"/>
      <c r="B74" s="32"/>
      <c r="C74" s="32" t="s">
        <v>89</v>
      </c>
      <c r="D74" s="32"/>
      <c r="E74" s="32"/>
      <c r="F74" s="33"/>
      <c r="G74" s="33">
        <v>6.8357455978385344</v>
      </c>
      <c r="H74" s="33"/>
      <c r="I74" s="33"/>
      <c r="J74" s="33"/>
      <c r="K74" s="33">
        <v>3.7453424721961075</v>
      </c>
      <c r="L74" s="33"/>
      <c r="M74" s="33"/>
      <c r="N74" s="33"/>
      <c r="O74" s="33">
        <v>6.9087145119548188</v>
      </c>
      <c r="P74" s="33"/>
      <c r="Q74" s="33"/>
      <c r="R74" s="33"/>
      <c r="S74" s="33">
        <v>8.5450466503270963</v>
      </c>
      <c r="T74" s="33"/>
      <c r="U74" s="33"/>
      <c r="V74" s="33">
        <v>9.1958821731153257</v>
      </c>
    </row>
    <row r="75" spans="1:22" hidden="1" outlineLevel="1" collapsed="1">
      <c r="A75" s="32"/>
      <c r="B75" s="32"/>
      <c r="C75" s="32" t="s">
        <v>232</v>
      </c>
      <c r="D75" s="32"/>
      <c r="E75" s="32"/>
      <c r="F75" s="33"/>
      <c r="G75" s="33">
        <v>45.002655119053735</v>
      </c>
      <c r="H75" s="33"/>
      <c r="I75" s="33"/>
      <c r="J75" s="33"/>
      <c r="K75" s="33">
        <v>47.403312944264947</v>
      </c>
      <c r="L75" s="33"/>
      <c r="M75" s="33"/>
      <c r="N75" s="33"/>
      <c r="O75" s="33">
        <v>42.918058259555288</v>
      </c>
      <c r="P75" s="33"/>
      <c r="Q75" s="33"/>
      <c r="R75" s="33"/>
      <c r="S75" s="33">
        <v>37.088299745771351</v>
      </c>
      <c r="T75" s="33"/>
      <c r="U75" s="33"/>
      <c r="V75" s="33">
        <v>43.470605859220235</v>
      </c>
    </row>
    <row r="76" spans="1:22" hidden="1" outlineLevel="1">
      <c r="A76" s="32"/>
      <c r="B76" s="32"/>
      <c r="C76" s="32" t="s">
        <v>230</v>
      </c>
      <c r="D76" s="32"/>
      <c r="E76" s="32"/>
      <c r="F76" s="33"/>
      <c r="G76" s="33">
        <v>53.395784669841014</v>
      </c>
      <c r="H76" s="33"/>
      <c r="I76" s="33"/>
      <c r="J76" s="33"/>
      <c r="K76" s="33">
        <v>97.454372386400152</v>
      </c>
      <c r="L76" s="33"/>
      <c r="M76" s="33"/>
      <c r="N76" s="33"/>
      <c r="O76" s="33">
        <v>52.831825568766099</v>
      </c>
      <c r="P76" s="33"/>
      <c r="Q76" s="33"/>
      <c r="R76" s="33"/>
      <c r="S76" s="33">
        <v>42.714804837961665</v>
      </c>
      <c r="T76" s="33"/>
      <c r="U76" s="33"/>
      <c r="V76" s="33">
        <v>29.687200734055807</v>
      </c>
    </row>
    <row r="77" spans="1:22" hidden="1" outlineLevel="1">
      <c r="A77" s="32"/>
      <c r="B77" s="32"/>
      <c r="C77" s="32" t="s">
        <v>231</v>
      </c>
      <c r="D77" s="32"/>
      <c r="E77" s="32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</row>
    <row r="78" spans="1:22" hidden="1" outlineLevel="2">
      <c r="A78" s="32"/>
      <c r="B78" s="32" t="s">
        <v>104</v>
      </c>
      <c r="C78" s="34" t="s">
        <v>94</v>
      </c>
      <c r="D78" s="32"/>
      <c r="E78" s="32"/>
      <c r="F78" s="33"/>
      <c r="G78" s="33">
        <v>40.199966108073191</v>
      </c>
      <c r="H78" s="33"/>
      <c r="I78" s="33"/>
      <c r="J78" s="33"/>
      <c r="K78" s="33">
        <v>60.622659727732561</v>
      </c>
      <c r="L78" s="33"/>
      <c r="M78" s="33"/>
      <c r="N78" s="33"/>
      <c r="O78" s="33">
        <v>30.669976005143958</v>
      </c>
      <c r="P78" s="33"/>
      <c r="Q78" s="33"/>
      <c r="R78" s="33"/>
      <c r="S78" s="33">
        <v>29.693741038185568</v>
      </c>
      <c r="T78" s="33"/>
      <c r="U78" s="33"/>
      <c r="V78" s="33">
        <v>33.026162597532142</v>
      </c>
    </row>
    <row r="79" spans="1:22" hidden="1" outlineLevel="2">
      <c r="A79" s="32"/>
      <c r="B79" s="32"/>
      <c r="C79" s="34" t="s">
        <v>95</v>
      </c>
      <c r="D79" s="32"/>
      <c r="E79" s="32"/>
      <c r="F79" s="33"/>
      <c r="G79" s="33">
        <v>52.484327657721195</v>
      </c>
      <c r="H79" s="33"/>
      <c r="I79" s="33"/>
      <c r="J79" s="33"/>
      <c r="K79" s="33">
        <v>79.685367755882552</v>
      </c>
      <c r="L79" s="33"/>
      <c r="M79" s="33"/>
      <c r="N79" s="33"/>
      <c r="O79" s="33">
        <v>39.421208891223415</v>
      </c>
      <c r="P79" s="33"/>
      <c r="Q79" s="33"/>
      <c r="R79" s="33"/>
      <c r="S79" s="33">
        <v>38.962429741029517</v>
      </c>
      <c r="T79" s="33"/>
      <c r="U79" s="33"/>
      <c r="V79" s="33">
        <v>44.350514665428499</v>
      </c>
    </row>
    <row r="80" spans="1:22" hidden="1" outlineLevel="2">
      <c r="A80" s="32"/>
      <c r="B80" s="32"/>
      <c r="C80" s="34" t="s">
        <v>96</v>
      </c>
      <c r="D80" s="32"/>
      <c r="E80" s="32"/>
      <c r="F80" s="33"/>
      <c r="G80" s="33">
        <v>33.602959641341627</v>
      </c>
      <c r="H80" s="33"/>
      <c r="I80" s="33"/>
      <c r="J80" s="33"/>
      <c r="K80" s="33">
        <v>49.499169501136464</v>
      </c>
      <c r="L80" s="33"/>
      <c r="M80" s="33"/>
      <c r="N80" s="33"/>
      <c r="O80" s="33">
        <v>26.703819625825563</v>
      </c>
      <c r="P80" s="33"/>
      <c r="Q80" s="33"/>
      <c r="R80" s="33"/>
      <c r="S80" s="33">
        <v>25.954884441720665</v>
      </c>
      <c r="T80" s="33"/>
      <c r="U80" s="33"/>
      <c r="V80" s="33">
        <v>28.377490343672449</v>
      </c>
    </row>
    <row r="81" spans="1:22" hidden="1" outlineLevel="2">
      <c r="A81" s="32"/>
      <c r="B81" s="32" t="s">
        <v>105</v>
      </c>
      <c r="C81" s="34" t="s">
        <v>94</v>
      </c>
      <c r="D81" s="32"/>
      <c r="E81" s="32"/>
      <c r="F81" s="33"/>
      <c r="G81" s="33">
        <v>44.623219845719312</v>
      </c>
      <c r="H81" s="33"/>
      <c r="I81" s="33"/>
      <c r="J81" s="33"/>
      <c r="K81" s="33">
        <v>57.742938575844384</v>
      </c>
      <c r="L81" s="33"/>
      <c r="M81" s="33"/>
      <c r="N81" s="33"/>
      <c r="O81" s="33">
        <v>28.679605820457823</v>
      </c>
      <c r="P81" s="33"/>
      <c r="Q81" s="33"/>
      <c r="R81" s="33"/>
      <c r="S81" s="33">
        <v>33.121128132757605</v>
      </c>
      <c r="T81" s="33"/>
      <c r="U81" s="33"/>
      <c r="V81" s="33">
        <v>43.676321085478179</v>
      </c>
    </row>
    <row r="82" spans="1:22" hidden="1" outlineLevel="1" collapsed="1">
      <c r="A82" s="32"/>
      <c r="B82" s="32"/>
      <c r="C82" s="34" t="s">
        <v>233</v>
      </c>
      <c r="D82" s="32"/>
      <c r="E82" s="32"/>
      <c r="F82" s="33"/>
      <c r="G82" s="33">
        <v>52.205408249710864</v>
      </c>
      <c r="H82" s="33"/>
      <c r="I82" s="33"/>
      <c r="J82" s="33"/>
      <c r="K82" s="33">
        <v>56.884681342249252</v>
      </c>
      <c r="L82" s="33"/>
      <c r="M82" s="33"/>
      <c r="N82" s="33"/>
      <c r="O82" s="33">
        <v>46.746058658344452</v>
      </c>
      <c r="P82" s="33"/>
      <c r="Q82" s="33"/>
      <c r="R82" s="33"/>
      <c r="S82" s="33">
        <v>40.653795893091051</v>
      </c>
      <c r="T82" s="33"/>
      <c r="U82" s="33"/>
      <c r="V82" s="33">
        <v>50.808766371446723</v>
      </c>
    </row>
    <row r="83" spans="1:22" hidden="1" outlineLevel="2">
      <c r="A83" s="32"/>
      <c r="B83" s="32"/>
      <c r="C83" s="34" t="s">
        <v>96</v>
      </c>
      <c r="D83" s="32"/>
      <c r="E83" s="32"/>
      <c r="F83" s="33"/>
      <c r="G83" s="33">
        <v>36.413330021812733</v>
      </c>
      <c r="H83" s="33"/>
      <c r="I83" s="33"/>
      <c r="J83" s="33"/>
      <c r="K83" s="33">
        <v>45.937162601287184</v>
      </c>
      <c r="L83" s="33"/>
      <c r="M83" s="33"/>
      <c r="N83" s="33"/>
      <c r="O83" s="33">
        <v>24.520131600322276</v>
      </c>
      <c r="P83" s="33"/>
      <c r="Q83" s="33"/>
      <c r="R83" s="33"/>
      <c r="S83" s="33">
        <v>28.364485665559123</v>
      </c>
      <c r="T83" s="33"/>
      <c r="U83" s="33"/>
      <c r="V83" s="33">
        <v>36.730417411949396</v>
      </c>
    </row>
    <row r="84" spans="1:22" hidden="1" outlineLevel="2">
      <c r="C84" s="35"/>
      <c r="D84" s="35">
        <v>2007</v>
      </c>
    </row>
    <row r="85" spans="1:22" hidden="1" outlineLevel="2">
      <c r="C85" s="35" t="s">
        <v>69</v>
      </c>
      <c r="D85" s="35">
        <v>1711</v>
      </c>
    </row>
    <row r="86" spans="1:22" hidden="1" outlineLevel="2">
      <c r="C86" s="35" t="s">
        <v>56</v>
      </c>
      <c r="D86" s="35">
        <v>3314</v>
      </c>
    </row>
    <row r="87" spans="1:22" hidden="1" outlineLevel="2">
      <c r="C87" s="35" t="s">
        <v>60</v>
      </c>
      <c r="D87" s="35">
        <v>-1465</v>
      </c>
    </row>
    <row r="88" spans="1:22" hidden="1" outlineLevel="1" collapsed="1"/>
    <row r="89" spans="1:22" hidden="1" outlineLevel="1">
      <c r="G89" s="24">
        <v>46.193031539183885</v>
      </c>
      <c r="K89" s="24">
        <v>87.973003988415854</v>
      </c>
      <c r="O89" s="24">
        <v>49.003825169976935</v>
      </c>
      <c r="S89" s="24">
        <v>39.149308690641966</v>
      </c>
    </row>
    <row r="90" spans="1:22" hidden="1" outlineLevel="1"/>
    <row r="91" spans="1:22" collapsed="1"/>
  </sheetData>
  <pageMargins left="0.70866141732283472" right="0.51181102362204722" top="0.78740157480314965" bottom="0.59055118110236227" header="0.31496062992125984" footer="0.31496062992125984"/>
  <pageSetup paperSize="8" scale="97" orientation="landscape" r:id="rId1"/>
  <headerFooter>
    <oddFooter>&amp;L&amp;F | &amp;A&amp;R&amp;D | &amp;T&amp;C&amp;7&amp;B&amp;"Arial"Document Classification: KPMG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zoomScale="70" zoomScaleNormal="70" workbookViewId="0"/>
  </sheetViews>
  <sheetFormatPr defaultColWidth="11" defaultRowHeight="14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6" tint="0.39997558519241921"/>
    <pageSetUpPr fitToPage="1"/>
  </sheetPr>
  <dimension ref="A1:BN117"/>
  <sheetViews>
    <sheetView showGridLines="0" zoomScale="85" zoomScaleNormal="85" zoomScaleSheetLayoutView="55" workbookViewId="0">
      <pane xSplit="3" ySplit="3" topLeftCell="AT4" activePane="bottomRight" state="frozen"/>
      <selection activeCell="B3" sqref="B3:V9"/>
      <selection pane="topRight" activeCell="B3" sqref="B3:V9"/>
      <selection pane="bottomLeft" activeCell="B3" sqref="B3:V9"/>
      <selection pane="bottomRight" activeCell="AV40" sqref="AV40"/>
    </sheetView>
  </sheetViews>
  <sheetFormatPr defaultColWidth="11.375" defaultRowHeight="11.25" outlineLevelRow="2" outlineLevelCol="1"/>
  <cols>
    <col min="1" max="1" width="13.625" style="6" customWidth="1"/>
    <col min="2" max="2" width="5.5" style="6" customWidth="1" outlineLevel="1"/>
    <col min="3" max="3" width="19.5" style="6" customWidth="1" outlineLevel="1"/>
    <col min="4" max="4" width="7.375" style="6" customWidth="1"/>
    <col min="5" max="5" width="7.5" style="6" customWidth="1"/>
    <col min="6" max="6" width="7.875" style="6" customWidth="1"/>
    <col min="7" max="7" width="7.75" style="6" customWidth="1"/>
    <col min="8" max="8" width="7.25" style="6" customWidth="1"/>
    <col min="9" max="9" width="7.375" style="6" customWidth="1"/>
    <col min="10" max="10" width="6.875" style="6" customWidth="1"/>
    <col min="11" max="11" width="7.5" style="6" customWidth="1"/>
    <col min="12" max="12" width="8" style="6" customWidth="1"/>
    <col min="13" max="13" width="7.375" style="6" customWidth="1"/>
    <col min="14" max="14" width="7.625" style="6" customWidth="1"/>
    <col min="15" max="15" width="7.5" style="6" customWidth="1"/>
    <col min="16" max="16" width="7.375" style="6" customWidth="1"/>
    <col min="17" max="17" width="7.5" style="6" customWidth="1"/>
    <col min="18" max="18" width="7.875" style="6" customWidth="1"/>
    <col min="19" max="19" width="7.75" style="6" customWidth="1"/>
    <col min="20" max="20" width="7.25" style="6" customWidth="1"/>
    <col min="21" max="21" width="7.375" style="6" customWidth="1"/>
    <col min="22" max="22" width="6.875" style="6" customWidth="1"/>
    <col min="23" max="23" width="7.5" style="6" customWidth="1"/>
    <col min="24" max="24" width="8" style="6" customWidth="1"/>
    <col min="25" max="25" width="7.375" style="6" customWidth="1"/>
    <col min="26" max="26" width="7.625" style="6" customWidth="1"/>
    <col min="27" max="27" width="7.5" style="6" customWidth="1"/>
    <col min="28" max="28" width="7.375" style="6" customWidth="1"/>
    <col min="29" max="29" width="7.5" style="6" customWidth="1"/>
    <col min="30" max="30" width="7.875" style="6" customWidth="1"/>
    <col min="31" max="31" width="7.75" style="6" customWidth="1"/>
    <col min="32" max="32" width="7.25" style="6" customWidth="1"/>
    <col min="33" max="33" width="7.375" style="6" customWidth="1"/>
    <col min="34" max="34" width="6.875" style="6" customWidth="1"/>
    <col min="35" max="35" width="7.5" style="6" customWidth="1"/>
    <col min="36" max="36" width="8" style="6" customWidth="1"/>
    <col min="37" max="37" width="7.375" style="6" customWidth="1"/>
    <col min="38" max="38" width="7.625" style="6" customWidth="1"/>
    <col min="39" max="39" width="7.5" style="6" customWidth="1"/>
    <col min="40" max="40" width="7.375" style="6" customWidth="1"/>
    <col min="41" max="41" width="7.5" style="6" customWidth="1"/>
    <col min="42" max="42" width="7.875" style="6" customWidth="1"/>
    <col min="43" max="43" width="7.75" style="6" customWidth="1"/>
    <col min="44" max="44" width="7.25" style="6" customWidth="1"/>
    <col min="45" max="45" width="7.375" style="6" customWidth="1"/>
    <col min="46" max="46" width="6.875" style="6" customWidth="1"/>
    <col min="47" max="47" width="7.5" style="6" customWidth="1"/>
    <col min="48" max="48" width="8" style="6" customWidth="1"/>
    <col min="49" max="49" width="7.375" style="6" customWidth="1"/>
    <col min="50" max="50" width="7.625" style="6" customWidth="1"/>
    <col min="51" max="51" width="7.5" style="6" customWidth="1"/>
    <col min="52" max="52" width="7.75" style="6" customWidth="1"/>
    <col min="53" max="53" width="7.5" style="6" customWidth="1"/>
    <col min="54" max="54" width="7.875" style="6" customWidth="1"/>
    <col min="55" max="55" width="7.75" style="6" customWidth="1"/>
    <col min="56" max="56" width="7.25" style="6" customWidth="1"/>
    <col min="57" max="57" width="7.375" style="6" customWidth="1"/>
    <col min="58" max="58" width="6.875" style="6" customWidth="1"/>
    <col min="59" max="59" width="7.5" style="6" customWidth="1"/>
    <col min="60" max="60" width="8" style="6" customWidth="1"/>
    <col min="61" max="61" width="7.375" style="6" customWidth="1"/>
    <col min="62" max="62" width="11.375" style="6"/>
    <col min="63" max="66" width="5.25" style="6" customWidth="1"/>
    <col min="67" max="16384" width="11.375" style="6"/>
  </cols>
  <sheetData>
    <row r="1" spans="1:66">
      <c r="D1" s="6" t="s">
        <v>106</v>
      </c>
      <c r="E1" s="6" t="s">
        <v>107</v>
      </c>
      <c r="F1" s="6" t="s">
        <v>19</v>
      </c>
      <c r="G1" s="6" t="s">
        <v>108</v>
      </c>
      <c r="H1" s="6" t="s">
        <v>109</v>
      </c>
      <c r="I1" s="6" t="s">
        <v>20</v>
      </c>
      <c r="J1" s="6" t="s">
        <v>110</v>
      </c>
      <c r="K1" s="6" t="s">
        <v>111</v>
      </c>
      <c r="L1" s="6" t="s">
        <v>21</v>
      </c>
      <c r="M1" s="6" t="s">
        <v>112</v>
      </c>
      <c r="N1" s="6" t="s">
        <v>113</v>
      </c>
      <c r="O1" s="6" t="s">
        <v>22</v>
      </c>
    </row>
    <row r="2" spans="1:66" ht="1.5" customHeight="1" outlineLevel="2">
      <c r="B2" s="6" t="s">
        <v>23</v>
      </c>
      <c r="C2" s="6" t="s">
        <v>24</v>
      </c>
      <c r="D2" s="15" t="s">
        <v>114</v>
      </c>
      <c r="E2" s="15" t="s">
        <v>115</v>
      </c>
      <c r="F2" s="15" t="s">
        <v>25</v>
      </c>
      <c r="G2" s="36" t="s">
        <v>116</v>
      </c>
      <c r="H2" s="15" t="s">
        <v>117</v>
      </c>
      <c r="I2" s="15" t="s">
        <v>26</v>
      </c>
      <c r="J2" s="15" t="s">
        <v>118</v>
      </c>
      <c r="K2" s="15" t="s">
        <v>119</v>
      </c>
      <c r="L2" s="15" t="s">
        <v>27</v>
      </c>
      <c r="M2" s="15" t="s">
        <v>120</v>
      </c>
      <c r="N2" s="15" t="s">
        <v>121</v>
      </c>
      <c r="O2" s="15" t="s">
        <v>28</v>
      </c>
      <c r="P2" s="16" t="s">
        <v>122</v>
      </c>
      <c r="Q2" s="16" t="s">
        <v>123</v>
      </c>
      <c r="R2" s="16" t="s">
        <v>29</v>
      </c>
      <c r="S2" s="37" t="s">
        <v>124</v>
      </c>
      <c r="T2" s="16" t="s">
        <v>125</v>
      </c>
      <c r="U2" s="16" t="s">
        <v>30</v>
      </c>
      <c r="V2" s="16" t="s">
        <v>126</v>
      </c>
      <c r="W2" s="16" t="s">
        <v>127</v>
      </c>
      <c r="X2" s="16" t="s">
        <v>31</v>
      </c>
      <c r="Y2" s="16" t="s">
        <v>128</v>
      </c>
      <c r="Z2" s="16" t="s">
        <v>129</v>
      </c>
      <c r="AA2" s="16" t="s">
        <v>32</v>
      </c>
      <c r="AB2" s="15" t="s">
        <v>130</v>
      </c>
      <c r="AC2" s="15" t="s">
        <v>131</v>
      </c>
      <c r="AD2" s="15" t="s">
        <v>33</v>
      </c>
      <c r="AE2" s="36" t="s">
        <v>132</v>
      </c>
      <c r="AF2" s="15" t="s">
        <v>133</v>
      </c>
      <c r="AG2" s="15" t="s">
        <v>34</v>
      </c>
      <c r="AH2" s="15" t="s">
        <v>134</v>
      </c>
      <c r="AI2" s="15" t="s">
        <v>135</v>
      </c>
      <c r="AJ2" s="15" t="s">
        <v>35</v>
      </c>
      <c r="AK2" s="15" t="s">
        <v>136</v>
      </c>
      <c r="AL2" s="15" t="s">
        <v>137</v>
      </c>
      <c r="AM2" s="15" t="s">
        <v>36</v>
      </c>
      <c r="AN2" s="16" t="s">
        <v>138</v>
      </c>
      <c r="AO2" s="16" t="s">
        <v>139</v>
      </c>
      <c r="AP2" s="16" t="s">
        <v>37</v>
      </c>
      <c r="AQ2" s="37" t="s">
        <v>140</v>
      </c>
      <c r="AR2" s="16" t="s">
        <v>141</v>
      </c>
      <c r="AS2" s="16" t="s">
        <v>38</v>
      </c>
      <c r="AT2" s="16" t="s">
        <v>142</v>
      </c>
      <c r="AU2" s="16" t="s">
        <v>143</v>
      </c>
      <c r="AV2" s="16" t="s">
        <v>39</v>
      </c>
      <c r="AW2" s="16" t="s">
        <v>144</v>
      </c>
      <c r="AX2" s="16" t="s">
        <v>145</v>
      </c>
      <c r="AY2" s="16" t="s">
        <v>40</v>
      </c>
      <c r="AZ2" s="15" t="s">
        <v>146</v>
      </c>
      <c r="BA2" s="15" t="s">
        <v>147</v>
      </c>
      <c r="BB2" s="15" t="s">
        <v>41</v>
      </c>
      <c r="BC2" s="36" t="s">
        <v>148</v>
      </c>
      <c r="BD2" s="15" t="s">
        <v>149</v>
      </c>
      <c r="BE2" s="15" t="s">
        <v>42</v>
      </c>
      <c r="BF2" s="15" t="s">
        <v>150</v>
      </c>
      <c r="BG2" s="15" t="s">
        <v>151</v>
      </c>
      <c r="BH2" s="15" t="s">
        <v>43</v>
      </c>
      <c r="BI2" s="15" t="s">
        <v>152</v>
      </c>
    </row>
    <row r="3" spans="1:66">
      <c r="D3" s="7">
        <v>40544</v>
      </c>
      <c r="E3" s="7">
        <v>40575</v>
      </c>
      <c r="F3" s="7">
        <v>40603</v>
      </c>
      <c r="G3" s="7">
        <v>40634</v>
      </c>
      <c r="H3" s="7">
        <v>40664</v>
      </c>
      <c r="I3" s="7">
        <v>40695</v>
      </c>
      <c r="J3" s="7">
        <v>40725</v>
      </c>
      <c r="K3" s="7">
        <v>40756</v>
      </c>
      <c r="L3" s="7">
        <v>40787</v>
      </c>
      <c r="M3" s="7">
        <v>40817</v>
      </c>
      <c r="N3" s="7">
        <v>40848</v>
      </c>
      <c r="O3" s="7">
        <v>40878</v>
      </c>
      <c r="P3" s="8">
        <v>40909</v>
      </c>
      <c r="Q3" s="8">
        <v>40940</v>
      </c>
      <c r="R3" s="8">
        <v>40969</v>
      </c>
      <c r="S3" s="8">
        <v>41000</v>
      </c>
      <c r="T3" s="8">
        <v>41030</v>
      </c>
      <c r="U3" s="8">
        <v>41061</v>
      </c>
      <c r="V3" s="8">
        <v>41091</v>
      </c>
      <c r="W3" s="8">
        <v>41122</v>
      </c>
      <c r="X3" s="8">
        <v>41153</v>
      </c>
      <c r="Y3" s="8">
        <v>41183</v>
      </c>
      <c r="Z3" s="8">
        <v>41214</v>
      </c>
      <c r="AA3" s="8">
        <v>41244</v>
      </c>
      <c r="AB3" s="7">
        <v>41275</v>
      </c>
      <c r="AC3" s="7">
        <v>41306</v>
      </c>
      <c r="AD3" s="7">
        <v>41334</v>
      </c>
      <c r="AE3" s="7">
        <v>41365</v>
      </c>
      <c r="AF3" s="7">
        <v>41395</v>
      </c>
      <c r="AG3" s="7">
        <v>41426</v>
      </c>
      <c r="AH3" s="7">
        <v>41456</v>
      </c>
      <c r="AI3" s="7">
        <v>41487</v>
      </c>
      <c r="AJ3" s="7">
        <v>41518</v>
      </c>
      <c r="AK3" s="7">
        <v>41548</v>
      </c>
      <c r="AL3" s="7">
        <v>41579</v>
      </c>
      <c r="AM3" s="7">
        <v>41609</v>
      </c>
      <c r="AN3" s="8">
        <v>41640</v>
      </c>
      <c r="AO3" s="8">
        <v>41671</v>
      </c>
      <c r="AP3" s="8">
        <v>41699</v>
      </c>
      <c r="AQ3" s="8">
        <v>41730</v>
      </c>
      <c r="AR3" s="8">
        <v>41760</v>
      </c>
      <c r="AS3" s="8">
        <v>41791</v>
      </c>
      <c r="AT3" s="8">
        <v>41821</v>
      </c>
      <c r="AU3" s="8">
        <v>41852</v>
      </c>
      <c r="AV3" s="8">
        <v>41883</v>
      </c>
      <c r="AW3" s="8">
        <v>41913</v>
      </c>
      <c r="AX3" s="8">
        <v>41944</v>
      </c>
      <c r="AY3" s="8">
        <v>41974</v>
      </c>
      <c r="AZ3" s="7">
        <v>42005</v>
      </c>
      <c r="BA3" s="7">
        <v>42036</v>
      </c>
      <c r="BB3" s="7">
        <v>42064</v>
      </c>
      <c r="BC3" s="7">
        <v>42095</v>
      </c>
      <c r="BD3" s="7">
        <v>42125</v>
      </c>
      <c r="BE3" s="7">
        <v>42156</v>
      </c>
      <c r="BF3" s="7">
        <v>42186</v>
      </c>
      <c r="BG3" s="7">
        <v>42217</v>
      </c>
      <c r="BH3" s="7">
        <v>42248</v>
      </c>
      <c r="BI3" s="7">
        <v>42278</v>
      </c>
      <c r="BK3" s="9"/>
    </row>
    <row r="4" spans="1:66" hidden="1" outlineLevel="2">
      <c r="B4" s="6">
        <v>18130</v>
      </c>
      <c r="C4" s="6" t="s">
        <v>44</v>
      </c>
      <c r="D4" s="9">
        <v>504.44400000000002</v>
      </c>
      <c r="E4" s="9">
        <v>504.44400000000002</v>
      </c>
      <c r="F4" s="9">
        <v>504.44400000000002</v>
      </c>
      <c r="G4" s="9">
        <v>504.44400000000002</v>
      </c>
      <c r="H4" s="9">
        <v>504.44400000000002</v>
      </c>
      <c r="I4" s="9">
        <v>504.44400000000002</v>
      </c>
      <c r="J4" s="9">
        <v>504.44400000000002</v>
      </c>
      <c r="K4" s="9">
        <v>504.44400000000002</v>
      </c>
      <c r="L4" s="9">
        <v>504.44400000000002</v>
      </c>
      <c r="M4" s="9">
        <v>504.44400000000002</v>
      </c>
      <c r="N4" s="9">
        <v>504.44400000000002</v>
      </c>
      <c r="O4" s="9">
        <v>642.29600000000005</v>
      </c>
      <c r="P4" s="17">
        <v>642.29600000000005</v>
      </c>
      <c r="Q4" s="17">
        <v>642.29600000000005</v>
      </c>
      <c r="R4" s="17">
        <v>642.29600000000005</v>
      </c>
      <c r="S4" s="17">
        <v>642.29600000000005</v>
      </c>
      <c r="T4" s="17">
        <v>642.29600000000005</v>
      </c>
      <c r="U4" s="17">
        <v>642.29600000000005</v>
      </c>
      <c r="V4" s="17">
        <v>642.29600000000005</v>
      </c>
      <c r="W4" s="17">
        <v>642.29600000000005</v>
      </c>
      <c r="X4" s="17">
        <v>642.29600000000005</v>
      </c>
      <c r="Y4" s="17">
        <v>642.29600000000005</v>
      </c>
      <c r="Z4" s="17">
        <v>642.29600000000005</v>
      </c>
      <c r="AA4" s="17">
        <v>393.83893</v>
      </c>
      <c r="AB4" s="9">
        <v>393.83893</v>
      </c>
      <c r="AC4" s="9">
        <v>393.83893</v>
      </c>
      <c r="AD4" s="9">
        <v>393.83893</v>
      </c>
      <c r="AE4" s="9">
        <v>393.83893</v>
      </c>
      <c r="AF4" s="9">
        <v>393.83893</v>
      </c>
      <c r="AG4" s="9">
        <v>393.83893</v>
      </c>
      <c r="AH4" s="9">
        <v>393.83893</v>
      </c>
      <c r="AI4" s="9">
        <v>393.83893</v>
      </c>
      <c r="AJ4" s="9">
        <v>393.83893</v>
      </c>
      <c r="AK4" s="9">
        <v>393.83893</v>
      </c>
      <c r="AL4" s="9">
        <v>393.83893</v>
      </c>
      <c r="AM4" s="9">
        <v>453.48088000000001</v>
      </c>
      <c r="AN4" s="17">
        <v>453.48088000000001</v>
      </c>
      <c r="AO4" s="17">
        <v>453.48088000000001</v>
      </c>
      <c r="AP4" s="17">
        <v>453.48088000000001</v>
      </c>
      <c r="AQ4" s="17">
        <v>453.48088000000001</v>
      </c>
      <c r="AR4" s="17">
        <v>453.48088000000001</v>
      </c>
      <c r="AS4" s="17">
        <v>453.48088000000001</v>
      </c>
      <c r="AT4" s="17">
        <v>453.48088000000001</v>
      </c>
      <c r="AU4" s="17">
        <v>453.48088000000001</v>
      </c>
      <c r="AV4" s="17">
        <v>453.48088000000001</v>
      </c>
      <c r="AW4" s="17">
        <v>453.48088000000001</v>
      </c>
      <c r="AX4" s="17">
        <v>453.48088000000001</v>
      </c>
      <c r="AY4" s="17">
        <v>394.3048</v>
      </c>
      <c r="AZ4" s="9">
        <v>394.3048</v>
      </c>
      <c r="BA4" s="9">
        <v>394.3048</v>
      </c>
      <c r="BB4" s="9">
        <v>394.3048</v>
      </c>
      <c r="BC4" s="9">
        <v>394.3048</v>
      </c>
      <c r="BD4" s="9">
        <v>394.3048</v>
      </c>
      <c r="BE4" s="9">
        <v>394.3048</v>
      </c>
      <c r="BF4" s="9">
        <v>394.3048</v>
      </c>
      <c r="BG4" s="9">
        <v>394.3048</v>
      </c>
      <c r="BH4" s="9">
        <v>394.3048</v>
      </c>
      <c r="BI4" s="9">
        <v>394.3048</v>
      </c>
      <c r="BK4" s="9"/>
    </row>
    <row r="5" spans="1:66" hidden="1" outlineLevel="2">
      <c r="B5" s="6">
        <v>18140</v>
      </c>
      <c r="C5" s="6" t="s">
        <v>45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20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17">
        <v>20</v>
      </c>
      <c r="Q5" s="17">
        <v>20</v>
      </c>
      <c r="R5" s="17">
        <v>20</v>
      </c>
      <c r="S5" s="17">
        <v>20</v>
      </c>
      <c r="T5" s="17">
        <v>20</v>
      </c>
      <c r="U5" s="17">
        <v>20</v>
      </c>
      <c r="V5" s="17">
        <v>20</v>
      </c>
      <c r="W5" s="17">
        <v>20</v>
      </c>
      <c r="X5" s="17">
        <v>20</v>
      </c>
      <c r="Y5" s="17">
        <v>20</v>
      </c>
      <c r="Z5" s="17">
        <v>20</v>
      </c>
      <c r="AA5" s="17">
        <v>20</v>
      </c>
      <c r="AB5" s="9">
        <v>20</v>
      </c>
      <c r="AC5" s="9">
        <v>20</v>
      </c>
      <c r="AD5" s="9">
        <v>20</v>
      </c>
      <c r="AE5" s="9">
        <v>20</v>
      </c>
      <c r="AF5" s="9">
        <v>20</v>
      </c>
      <c r="AG5" s="9">
        <v>20</v>
      </c>
      <c r="AH5" s="9">
        <v>20</v>
      </c>
      <c r="AI5" s="9">
        <v>20</v>
      </c>
      <c r="AJ5" s="9">
        <v>20</v>
      </c>
      <c r="AK5" s="9">
        <v>20</v>
      </c>
      <c r="AL5" s="9">
        <v>20</v>
      </c>
      <c r="AM5" s="9">
        <v>20</v>
      </c>
      <c r="AN5" s="17">
        <v>20</v>
      </c>
      <c r="AO5" s="17">
        <v>20</v>
      </c>
      <c r="AP5" s="17">
        <v>20</v>
      </c>
      <c r="AQ5" s="17">
        <v>20</v>
      </c>
      <c r="AR5" s="17">
        <v>20</v>
      </c>
      <c r="AS5" s="17">
        <v>20</v>
      </c>
      <c r="AT5" s="17">
        <v>20</v>
      </c>
      <c r="AU5" s="17">
        <v>20</v>
      </c>
      <c r="AV5" s="17">
        <v>20</v>
      </c>
      <c r="AW5" s="17">
        <v>20</v>
      </c>
      <c r="AX5" s="17">
        <v>20</v>
      </c>
      <c r="AY5" s="17">
        <v>20</v>
      </c>
      <c r="AZ5" s="9">
        <v>20</v>
      </c>
      <c r="BA5" s="9">
        <v>20</v>
      </c>
      <c r="BB5" s="9">
        <v>20</v>
      </c>
      <c r="BC5" s="9">
        <v>20</v>
      </c>
      <c r="BD5" s="9">
        <v>20</v>
      </c>
      <c r="BE5" s="9">
        <v>20</v>
      </c>
      <c r="BF5" s="9">
        <v>20</v>
      </c>
      <c r="BG5" s="9">
        <v>20</v>
      </c>
      <c r="BH5" s="9">
        <v>20</v>
      </c>
      <c r="BI5" s="9">
        <v>20</v>
      </c>
      <c r="BK5" s="9"/>
    </row>
    <row r="6" spans="1:66" hidden="1" outlineLevel="2">
      <c r="B6" s="6">
        <v>18120</v>
      </c>
      <c r="C6" s="6" t="s">
        <v>46</v>
      </c>
      <c r="D6" s="9">
        <v>754.577</v>
      </c>
      <c r="E6" s="9">
        <v>754.577</v>
      </c>
      <c r="F6" s="9">
        <v>754.577</v>
      </c>
      <c r="G6" s="9">
        <v>754.577</v>
      </c>
      <c r="H6" s="9">
        <v>754.577</v>
      </c>
      <c r="I6" s="9">
        <v>754.577</v>
      </c>
      <c r="J6" s="9">
        <v>754.577</v>
      </c>
      <c r="K6" s="9">
        <v>754.577</v>
      </c>
      <c r="L6" s="9">
        <v>754.577</v>
      </c>
      <c r="M6" s="9">
        <v>754.577</v>
      </c>
      <c r="N6" s="9">
        <v>754.577</v>
      </c>
      <c r="O6" s="9">
        <v>515.41499999999996</v>
      </c>
      <c r="P6" s="17">
        <v>515.41499999999996</v>
      </c>
      <c r="Q6" s="17">
        <v>515.41499999999996</v>
      </c>
      <c r="R6" s="17">
        <v>515.41499999999996</v>
      </c>
      <c r="S6" s="17">
        <v>515.41499999999996</v>
      </c>
      <c r="T6" s="17">
        <v>515.41499999999996</v>
      </c>
      <c r="U6" s="17">
        <v>515.41499999999996</v>
      </c>
      <c r="V6" s="17">
        <v>515.41499999999996</v>
      </c>
      <c r="W6" s="17">
        <v>515.41499999999996</v>
      </c>
      <c r="X6" s="17">
        <v>515.41499999999996</v>
      </c>
      <c r="Y6" s="17">
        <v>515.41499999999996</v>
      </c>
      <c r="Z6" s="17">
        <v>515.41499999999996</v>
      </c>
      <c r="AA6" s="17">
        <v>714.86300000000006</v>
      </c>
      <c r="AB6" s="9">
        <v>714.86300000000006</v>
      </c>
      <c r="AC6" s="9">
        <v>714.86300000000006</v>
      </c>
      <c r="AD6" s="9">
        <v>714.86300000000006</v>
      </c>
      <c r="AE6" s="9">
        <v>714.86300000000006</v>
      </c>
      <c r="AF6" s="9">
        <v>714.86300000000006</v>
      </c>
      <c r="AG6" s="9">
        <v>714.86300000000006</v>
      </c>
      <c r="AH6" s="9">
        <v>714.86300000000006</v>
      </c>
      <c r="AI6" s="9">
        <v>714.86300000000006</v>
      </c>
      <c r="AJ6" s="9">
        <v>714.86300000000006</v>
      </c>
      <c r="AK6" s="9">
        <v>714.86300000000006</v>
      </c>
      <c r="AL6" s="9">
        <v>714.86300000000006</v>
      </c>
      <c r="AM6" s="9">
        <v>882.92600000000004</v>
      </c>
      <c r="AN6" s="17">
        <v>882.92600000000004</v>
      </c>
      <c r="AO6" s="17">
        <v>882.92600000000004</v>
      </c>
      <c r="AP6" s="17">
        <v>882.92600000000004</v>
      </c>
      <c r="AQ6" s="17">
        <v>882.92600000000004</v>
      </c>
      <c r="AR6" s="17">
        <v>882.92600000000004</v>
      </c>
      <c r="AS6" s="17">
        <v>882.92600000000004</v>
      </c>
      <c r="AT6" s="17">
        <v>882.92600000000004</v>
      </c>
      <c r="AU6" s="17">
        <v>882.92600000000004</v>
      </c>
      <c r="AV6" s="17">
        <v>882.92600000000004</v>
      </c>
      <c r="AW6" s="17">
        <v>882.92600000000004</v>
      </c>
      <c r="AX6" s="17">
        <v>882.92600000000004</v>
      </c>
      <c r="AY6" s="17">
        <v>445.61599999999999</v>
      </c>
      <c r="AZ6" s="9">
        <v>445.61599999999999</v>
      </c>
      <c r="BA6" s="9">
        <v>445.61599999999999</v>
      </c>
      <c r="BB6" s="9">
        <v>445.61599999999999</v>
      </c>
      <c r="BC6" s="9">
        <v>445.61599999999999</v>
      </c>
      <c r="BD6" s="9">
        <v>445.61599999999999</v>
      </c>
      <c r="BE6" s="9">
        <v>445.61599999999999</v>
      </c>
      <c r="BF6" s="9">
        <v>445.61599999999999</v>
      </c>
      <c r="BG6" s="9">
        <v>445.61599999999999</v>
      </c>
      <c r="BH6" s="9">
        <v>445.61599999999999</v>
      </c>
      <c r="BI6" s="9">
        <v>445.61599999999999</v>
      </c>
      <c r="BK6" s="9"/>
    </row>
    <row r="7" spans="1:66" hidden="1" outlineLevel="2">
      <c r="B7" s="6">
        <v>18110</v>
      </c>
      <c r="C7" s="6" t="s">
        <v>47</v>
      </c>
      <c r="D7" s="9">
        <v>432.97649999999999</v>
      </c>
      <c r="E7" s="9">
        <v>432.97649999999999</v>
      </c>
      <c r="F7" s="9">
        <v>432.97649999999999</v>
      </c>
      <c r="G7" s="9">
        <v>432.97649999999999</v>
      </c>
      <c r="H7" s="9">
        <v>432.97649999999999</v>
      </c>
      <c r="I7" s="9">
        <v>432.97649999999999</v>
      </c>
      <c r="J7" s="9">
        <v>432.97649999999999</v>
      </c>
      <c r="K7" s="9">
        <v>432.97649999999999</v>
      </c>
      <c r="L7" s="9">
        <v>432.97649999999999</v>
      </c>
      <c r="M7" s="9">
        <v>432.97649999999999</v>
      </c>
      <c r="N7" s="9">
        <v>432.97649999999999</v>
      </c>
      <c r="O7" s="9">
        <v>459.71244999999999</v>
      </c>
      <c r="P7" s="17">
        <v>459.71244999999999</v>
      </c>
      <c r="Q7" s="17">
        <v>459.71244999999999</v>
      </c>
      <c r="R7" s="17">
        <v>459.71244999999999</v>
      </c>
      <c r="S7" s="17">
        <v>459.71244999999999</v>
      </c>
      <c r="T7" s="17">
        <v>459.71244999999999</v>
      </c>
      <c r="U7" s="17">
        <v>459.71244999999999</v>
      </c>
      <c r="V7" s="17">
        <v>459.71244999999999</v>
      </c>
      <c r="W7" s="17">
        <v>459.71244999999999</v>
      </c>
      <c r="X7" s="17">
        <v>459.71244999999999</v>
      </c>
      <c r="Y7" s="17">
        <v>459.71244999999999</v>
      </c>
      <c r="Z7" s="17">
        <v>459.71244999999999</v>
      </c>
      <c r="AA7" s="17">
        <v>165.31899999999999</v>
      </c>
      <c r="AB7" s="9">
        <v>165.31899999999999</v>
      </c>
      <c r="AC7" s="9">
        <v>165.31899999999999</v>
      </c>
      <c r="AD7" s="9">
        <v>165.31899999999999</v>
      </c>
      <c r="AE7" s="9">
        <v>165.31899999999999</v>
      </c>
      <c r="AF7" s="9">
        <v>165.31899999999999</v>
      </c>
      <c r="AG7" s="9">
        <v>165.31899999999999</v>
      </c>
      <c r="AH7" s="9">
        <v>165.31899999999999</v>
      </c>
      <c r="AI7" s="9">
        <v>165.31899999999999</v>
      </c>
      <c r="AJ7" s="9">
        <v>165.31899999999999</v>
      </c>
      <c r="AK7" s="9">
        <v>165.31899999999999</v>
      </c>
      <c r="AL7" s="9">
        <v>165.31899999999999</v>
      </c>
      <c r="AM7" s="9">
        <v>532.25099999999998</v>
      </c>
      <c r="AN7" s="17">
        <v>532.25099999999998</v>
      </c>
      <c r="AO7" s="17">
        <v>532.25099999999998</v>
      </c>
      <c r="AP7" s="17">
        <v>532.25099999999998</v>
      </c>
      <c r="AQ7" s="17">
        <v>532.25099999999998</v>
      </c>
      <c r="AR7" s="17">
        <v>532.25099999999998</v>
      </c>
      <c r="AS7" s="17">
        <v>532.25099999999998</v>
      </c>
      <c r="AT7" s="17">
        <v>532.25099999999998</v>
      </c>
      <c r="AU7" s="17">
        <v>532.25099999999998</v>
      </c>
      <c r="AV7" s="17">
        <v>532.25099999999998</v>
      </c>
      <c r="AW7" s="17">
        <v>532.25099999999998</v>
      </c>
      <c r="AX7" s="17">
        <v>532.25099999999998</v>
      </c>
      <c r="AY7" s="17">
        <v>659.19600000000003</v>
      </c>
      <c r="AZ7" s="9">
        <v>659.19600000000003</v>
      </c>
      <c r="BA7" s="9">
        <v>659.19600000000003</v>
      </c>
      <c r="BB7" s="9">
        <v>659.19600000000003</v>
      </c>
      <c r="BC7" s="9">
        <v>659.19600000000003</v>
      </c>
      <c r="BD7" s="9">
        <v>659.19600000000003</v>
      </c>
      <c r="BE7" s="9">
        <v>659.19600000000003</v>
      </c>
      <c r="BF7" s="9">
        <v>659.19600000000003</v>
      </c>
      <c r="BG7" s="9">
        <v>659.19600000000003</v>
      </c>
      <c r="BH7" s="9">
        <v>659.19600000000003</v>
      </c>
      <c r="BI7" s="9">
        <v>659.19600000000003</v>
      </c>
      <c r="BK7" s="9"/>
    </row>
    <row r="8" spans="1:66" hidden="1" outlineLevel="1" collapsed="1">
      <c r="A8" s="6" t="s">
        <v>48</v>
      </c>
      <c r="C8" s="6" t="s">
        <v>0</v>
      </c>
      <c r="D8" s="9">
        <v>1711.9974999999999</v>
      </c>
      <c r="E8" s="9">
        <v>1711.9974999999999</v>
      </c>
      <c r="F8" s="9">
        <v>1711.9974999999999</v>
      </c>
      <c r="G8" s="9">
        <v>1711.9974999999999</v>
      </c>
      <c r="H8" s="9">
        <v>1711.9974999999999</v>
      </c>
      <c r="I8" s="9">
        <v>1711.9974999999999</v>
      </c>
      <c r="J8" s="9">
        <v>1711.9974999999999</v>
      </c>
      <c r="K8" s="9">
        <v>1711.9974999999999</v>
      </c>
      <c r="L8" s="9">
        <v>1711.9974999999999</v>
      </c>
      <c r="M8" s="9">
        <v>1711.9974999999999</v>
      </c>
      <c r="N8" s="9">
        <v>1711.9974999999999</v>
      </c>
      <c r="O8" s="9">
        <v>1637.42345</v>
      </c>
      <c r="P8" s="17">
        <v>1637.42345</v>
      </c>
      <c r="Q8" s="17">
        <v>1637.42345</v>
      </c>
      <c r="R8" s="17">
        <v>1637.42345</v>
      </c>
      <c r="S8" s="17">
        <v>1637.42345</v>
      </c>
      <c r="T8" s="17">
        <v>1637.42345</v>
      </c>
      <c r="U8" s="17">
        <v>1637.42345</v>
      </c>
      <c r="V8" s="17">
        <v>1637.42345</v>
      </c>
      <c r="W8" s="17">
        <v>1637.42345</v>
      </c>
      <c r="X8" s="17">
        <v>1637.42345</v>
      </c>
      <c r="Y8" s="17">
        <v>1637.42345</v>
      </c>
      <c r="Z8" s="17">
        <v>1637.42345</v>
      </c>
      <c r="AA8" s="17">
        <v>1294.0209300000001</v>
      </c>
      <c r="AB8" s="9">
        <v>1294.0209300000001</v>
      </c>
      <c r="AC8" s="9">
        <v>1294.0209300000001</v>
      </c>
      <c r="AD8" s="9">
        <v>1294.0209300000001</v>
      </c>
      <c r="AE8" s="9">
        <v>1294.0209300000001</v>
      </c>
      <c r="AF8" s="9">
        <v>1294.0209300000001</v>
      </c>
      <c r="AG8" s="9">
        <v>1294.0209300000001</v>
      </c>
      <c r="AH8" s="9">
        <v>1294.0209300000001</v>
      </c>
      <c r="AI8" s="9">
        <v>1294.0209300000001</v>
      </c>
      <c r="AJ8" s="9">
        <v>1294.0209300000001</v>
      </c>
      <c r="AK8" s="9">
        <v>1294.0209300000001</v>
      </c>
      <c r="AL8" s="9">
        <v>1294.0209300000001</v>
      </c>
      <c r="AM8" s="9">
        <v>1888.65788</v>
      </c>
      <c r="AN8" s="17">
        <v>1888.65788</v>
      </c>
      <c r="AO8" s="17">
        <v>1888.65788</v>
      </c>
      <c r="AP8" s="17">
        <v>1888.65788</v>
      </c>
      <c r="AQ8" s="17">
        <v>1888.65788</v>
      </c>
      <c r="AR8" s="17">
        <v>1888.65788</v>
      </c>
      <c r="AS8" s="17">
        <v>1888.65788</v>
      </c>
      <c r="AT8" s="17">
        <v>1888.65788</v>
      </c>
      <c r="AU8" s="17">
        <v>1888.65788</v>
      </c>
      <c r="AV8" s="17">
        <v>1888.65788</v>
      </c>
      <c r="AW8" s="17">
        <v>1888.65788</v>
      </c>
      <c r="AX8" s="17">
        <v>1888.65788</v>
      </c>
      <c r="AY8" s="17">
        <v>1519.1168</v>
      </c>
      <c r="AZ8" s="9">
        <v>1519.1168</v>
      </c>
      <c r="BA8" s="9">
        <v>1519.1168</v>
      </c>
      <c r="BB8" s="9">
        <v>1519.1168</v>
      </c>
      <c r="BC8" s="9">
        <v>1519.1168</v>
      </c>
      <c r="BD8" s="9">
        <v>1519.1168</v>
      </c>
      <c r="BE8" s="9">
        <v>1519.1168</v>
      </c>
      <c r="BF8" s="9">
        <v>1519.1168</v>
      </c>
      <c r="BG8" s="9">
        <v>1519.1168</v>
      </c>
      <c r="BH8" s="9">
        <v>1519.1168</v>
      </c>
      <c r="BI8" s="9">
        <v>1519.1168</v>
      </c>
      <c r="BK8" s="9">
        <v>1637.42345</v>
      </c>
      <c r="BL8" s="9">
        <v>1294.0209299999999</v>
      </c>
      <c r="BM8" s="9">
        <v>1888.65788</v>
      </c>
      <c r="BN8" s="9">
        <v>1519.1168</v>
      </c>
    </row>
    <row r="9" spans="1:66" hidden="1" outlineLevel="1">
      <c r="A9" s="6" t="s">
        <v>49</v>
      </c>
      <c r="C9" s="6" t="s">
        <v>50</v>
      </c>
      <c r="D9" s="9">
        <v>1249.2441140999999</v>
      </c>
      <c r="E9" s="9">
        <v>1082.5353260000002</v>
      </c>
      <c r="F9" s="9">
        <v>832.76624300000003</v>
      </c>
      <c r="G9" s="9">
        <v>883.40026239999975</v>
      </c>
      <c r="H9" s="9">
        <v>549.40694270000006</v>
      </c>
      <c r="I9" s="9">
        <v>498.98192920000002</v>
      </c>
      <c r="J9" s="9">
        <v>210.52233980000005</v>
      </c>
      <c r="K9" s="9">
        <v>304.40056939999999</v>
      </c>
      <c r="L9" s="9">
        <v>621.31988119999994</v>
      </c>
      <c r="M9" s="9">
        <v>609.08136209999998</v>
      </c>
      <c r="N9" s="9">
        <v>840.36911269999996</v>
      </c>
      <c r="O9" s="9">
        <v>451.101313</v>
      </c>
      <c r="P9" s="17">
        <v>650.87622740000006</v>
      </c>
      <c r="Q9" s="17">
        <v>762.23836749999987</v>
      </c>
      <c r="R9" s="17">
        <v>631.59223939999981</v>
      </c>
      <c r="S9" s="17">
        <v>632.89177749999988</v>
      </c>
      <c r="T9" s="17">
        <v>693.12982510000006</v>
      </c>
      <c r="U9" s="17">
        <v>786.69274649999988</v>
      </c>
      <c r="V9" s="17">
        <v>464.80144749999999</v>
      </c>
      <c r="W9" s="17">
        <v>802.83824130000005</v>
      </c>
      <c r="X9" s="17">
        <v>1071.8897408999999</v>
      </c>
      <c r="Y9" s="17">
        <v>1385.0015893</v>
      </c>
      <c r="Z9" s="17">
        <v>1202.5945055</v>
      </c>
      <c r="AA9" s="17">
        <v>674.36609659999999</v>
      </c>
      <c r="AB9" s="9">
        <v>603.87500350000016</v>
      </c>
      <c r="AC9" s="9">
        <v>715.05660719999992</v>
      </c>
      <c r="AD9" s="9">
        <v>871.18287959999986</v>
      </c>
      <c r="AE9" s="9">
        <v>1045.6453239</v>
      </c>
      <c r="AF9" s="9">
        <v>1257.602478</v>
      </c>
      <c r="AG9" s="9">
        <v>1213.8797474</v>
      </c>
      <c r="AH9" s="9">
        <v>381.12281640000003</v>
      </c>
      <c r="AI9" s="9">
        <v>769.11107939999999</v>
      </c>
      <c r="AJ9" s="9">
        <v>531.76413650000006</v>
      </c>
      <c r="AK9" s="9">
        <v>777.38026150000007</v>
      </c>
      <c r="AL9" s="9">
        <v>963.71240179999984</v>
      </c>
      <c r="AM9" s="9">
        <v>858.26674760000014</v>
      </c>
      <c r="AN9" s="17">
        <v>1114.0603647999999</v>
      </c>
      <c r="AO9" s="17">
        <v>1108.1718828</v>
      </c>
      <c r="AP9" s="17">
        <v>1066.3213589000002</v>
      </c>
      <c r="AQ9" s="17">
        <v>1224.6807400799999</v>
      </c>
      <c r="AR9" s="17">
        <v>988.23993819999998</v>
      </c>
      <c r="AS9" s="17">
        <v>784.18187240000009</v>
      </c>
      <c r="AT9" s="17">
        <v>208.36694159999999</v>
      </c>
      <c r="AU9" s="17">
        <v>613.09348580000005</v>
      </c>
      <c r="AV9" s="17">
        <v>675.55673279999996</v>
      </c>
      <c r="AW9" s="17">
        <v>511.86396570000005</v>
      </c>
      <c r="AX9" s="17">
        <v>421.57816020000007</v>
      </c>
      <c r="AY9" s="17">
        <v>432.89458760000002</v>
      </c>
      <c r="AZ9" s="9">
        <v>648.25021430000004</v>
      </c>
      <c r="BA9" s="9">
        <v>715.91484380000009</v>
      </c>
      <c r="BB9" s="9">
        <v>614.16990450000003</v>
      </c>
      <c r="BC9" s="9">
        <v>475.78923889999993</v>
      </c>
      <c r="BD9" s="9">
        <v>576.68463280000003</v>
      </c>
      <c r="BE9" s="9">
        <v>507.11482629999995</v>
      </c>
      <c r="BF9" s="9">
        <v>297.40907129999999</v>
      </c>
      <c r="BG9" s="9">
        <v>449.00409539999998</v>
      </c>
      <c r="BH9" s="9">
        <v>464.62474259999999</v>
      </c>
      <c r="BI9" s="9">
        <v>549.73242620000008</v>
      </c>
      <c r="BK9" s="9"/>
      <c r="BL9" s="9"/>
      <c r="BM9" s="9"/>
      <c r="BN9" s="9"/>
    </row>
    <row r="10" spans="1:66" hidden="1" outlineLevel="1">
      <c r="C10" s="6" t="s">
        <v>51</v>
      </c>
      <c r="D10" s="9">
        <v>119.1778</v>
      </c>
      <c r="E10" s="9">
        <v>99.949808000000004</v>
      </c>
      <c r="F10" s="9">
        <v>89.777799999999999</v>
      </c>
      <c r="G10" s="9">
        <v>89.777799999999999</v>
      </c>
      <c r="H10" s="9">
        <v>159.21764040000002</v>
      </c>
      <c r="I10" s="9">
        <v>121.27123680000001</v>
      </c>
      <c r="J10" s="9">
        <v>126.53920720000001</v>
      </c>
      <c r="K10" s="9">
        <v>99.773800000000008</v>
      </c>
      <c r="L10" s="9">
        <v>101.699206</v>
      </c>
      <c r="M10" s="9">
        <v>108.357326</v>
      </c>
      <c r="N10" s="9">
        <v>114.00251799999999</v>
      </c>
      <c r="O10" s="9">
        <v>69.520670799999991</v>
      </c>
      <c r="P10" s="17">
        <v>194.8801344</v>
      </c>
      <c r="Q10" s="17">
        <v>206.51447879999998</v>
      </c>
      <c r="R10" s="17">
        <v>216.40097359999999</v>
      </c>
      <c r="S10" s="17">
        <v>168.24861479999998</v>
      </c>
      <c r="T10" s="17">
        <v>212.95084439999997</v>
      </c>
      <c r="U10" s="17">
        <v>140.52904039999999</v>
      </c>
      <c r="V10" s="17">
        <v>127.8799844</v>
      </c>
      <c r="W10" s="17">
        <v>192.4592404</v>
      </c>
      <c r="X10" s="17">
        <v>119.060592</v>
      </c>
      <c r="Y10" s="17">
        <v>106.57539200000001</v>
      </c>
      <c r="Z10" s="17">
        <v>97.603982000000002</v>
      </c>
      <c r="AA10" s="17">
        <v>47.717905199999997</v>
      </c>
      <c r="AB10" s="9">
        <v>84.649361999999996</v>
      </c>
      <c r="AC10" s="9">
        <v>84.363005999999999</v>
      </c>
      <c r="AD10" s="9">
        <v>89.67</v>
      </c>
      <c r="AE10" s="9">
        <v>149.179912</v>
      </c>
      <c r="AF10" s="9">
        <v>130.37610320000002</v>
      </c>
      <c r="AG10" s="9">
        <v>164.49458759999999</v>
      </c>
      <c r="AH10" s="9">
        <v>94.144974000000005</v>
      </c>
      <c r="AI10" s="9">
        <v>112.397474</v>
      </c>
      <c r="AJ10" s="9">
        <v>138.18688940000001</v>
      </c>
      <c r="AK10" s="9">
        <v>110.776358</v>
      </c>
      <c r="AL10" s="9">
        <v>156.37958</v>
      </c>
      <c r="AM10" s="9">
        <v>33.577269600000001</v>
      </c>
      <c r="AN10" s="17">
        <v>153.275136</v>
      </c>
      <c r="AO10" s="17">
        <v>159.808649</v>
      </c>
      <c r="AP10" s="17">
        <v>126.06563199999999</v>
      </c>
      <c r="AQ10" s="17">
        <v>96.725999999999999</v>
      </c>
      <c r="AR10" s="17">
        <v>27.916671999999998</v>
      </c>
      <c r="AS10" s="17">
        <v>62.999711599999998</v>
      </c>
      <c r="AT10" s="17">
        <v>78.226344000000012</v>
      </c>
      <c r="AU10" s="17">
        <v>104.70241600000001</v>
      </c>
      <c r="AV10" s="17">
        <v>44.608815999999997</v>
      </c>
      <c r="AW10" s="17">
        <v>97.584872000000004</v>
      </c>
      <c r="AX10" s="17">
        <v>27.15531</v>
      </c>
      <c r="AY10" s="17">
        <v>17.223500000000001</v>
      </c>
      <c r="AZ10" s="9">
        <v>26.476071999999998</v>
      </c>
      <c r="BA10" s="9">
        <v>74.108972000000009</v>
      </c>
      <c r="BB10" s="9">
        <v>33.493851999999997</v>
      </c>
      <c r="BC10" s="9">
        <v>34.935824000000004</v>
      </c>
      <c r="BD10" s="9">
        <v>22.251683999999997</v>
      </c>
      <c r="BE10" s="9">
        <v>51.502724000000001</v>
      </c>
      <c r="BF10" s="9">
        <v>45.904964</v>
      </c>
      <c r="BG10" s="9">
        <v>49.203840000000007</v>
      </c>
      <c r="BH10" s="9">
        <v>105.014154</v>
      </c>
      <c r="BI10" s="9">
        <v>61.156605999999996</v>
      </c>
      <c r="BK10" s="9"/>
      <c r="BL10" s="9"/>
      <c r="BM10" s="9"/>
      <c r="BN10" s="9"/>
    </row>
    <row r="11" spans="1:66" hidden="1" outlineLevel="1">
      <c r="C11" s="6" t="s">
        <v>52</v>
      </c>
      <c r="D11" s="9">
        <v>533.00279179999995</v>
      </c>
      <c r="E11" s="9">
        <v>532.93687090000014</v>
      </c>
      <c r="F11" s="9">
        <v>691.12530149999998</v>
      </c>
      <c r="G11" s="9">
        <v>868.14731299999994</v>
      </c>
      <c r="H11" s="9">
        <v>836.41110550000008</v>
      </c>
      <c r="I11" s="9">
        <v>783.23963600000002</v>
      </c>
      <c r="J11" s="9">
        <v>806.65776349999999</v>
      </c>
      <c r="K11" s="9">
        <v>549.27725350000003</v>
      </c>
      <c r="L11" s="9">
        <v>758.79863960000012</v>
      </c>
      <c r="M11" s="9">
        <v>1136.9372404000001</v>
      </c>
      <c r="N11" s="9">
        <v>1233.5912232000001</v>
      </c>
      <c r="O11" s="9">
        <v>593.57848719999993</v>
      </c>
      <c r="P11" s="17">
        <v>1345.9800529599997</v>
      </c>
      <c r="Q11" s="17">
        <v>1314.55835796</v>
      </c>
      <c r="R11" s="17">
        <v>1191.0953514600001</v>
      </c>
      <c r="S11" s="17">
        <v>906.14938336000012</v>
      </c>
      <c r="T11" s="17">
        <v>1089.72840176</v>
      </c>
      <c r="U11" s="17">
        <v>1025.0495777599999</v>
      </c>
      <c r="V11" s="17">
        <v>1019.1012952599999</v>
      </c>
      <c r="W11" s="17">
        <v>1381.3108964600001</v>
      </c>
      <c r="X11" s="17">
        <v>1201.7974390600002</v>
      </c>
      <c r="Y11" s="17">
        <v>790.83267935999982</v>
      </c>
      <c r="Z11" s="17">
        <v>704.20926406000001</v>
      </c>
      <c r="AA11" s="17">
        <v>166.98934930000001</v>
      </c>
      <c r="AB11" s="9">
        <v>551.09681655999998</v>
      </c>
      <c r="AC11" s="9">
        <v>713.6798086</v>
      </c>
      <c r="AD11" s="9">
        <v>809.88921010000013</v>
      </c>
      <c r="AE11" s="9">
        <v>681.77955440000005</v>
      </c>
      <c r="AF11" s="9">
        <v>762.86240730000009</v>
      </c>
      <c r="AG11" s="9">
        <v>810.77375310000002</v>
      </c>
      <c r="AH11" s="9">
        <v>1012.0472301999999</v>
      </c>
      <c r="AI11" s="9">
        <v>916.15304959999992</v>
      </c>
      <c r="AJ11" s="9">
        <v>1065.1682229</v>
      </c>
      <c r="AK11" s="9">
        <v>1223.9161433999998</v>
      </c>
      <c r="AL11" s="9">
        <v>961.51763129999995</v>
      </c>
      <c r="AM11" s="9">
        <v>537.62689549999982</v>
      </c>
      <c r="AN11" s="17">
        <v>901.23102549999999</v>
      </c>
      <c r="AO11" s="17">
        <v>1034.3567258</v>
      </c>
      <c r="AP11" s="17">
        <v>1291.6960023040001</v>
      </c>
      <c r="AQ11" s="17">
        <v>884.83905564000031</v>
      </c>
      <c r="AR11" s="17">
        <v>844.76824700000009</v>
      </c>
      <c r="AS11" s="17">
        <v>874.80801753200012</v>
      </c>
      <c r="AT11" s="17">
        <v>700.69234668000024</v>
      </c>
      <c r="AU11" s="17">
        <v>408.50831501600004</v>
      </c>
      <c r="AV11" s="17">
        <v>385.85318397200007</v>
      </c>
      <c r="AW11" s="17">
        <v>521.42125774800002</v>
      </c>
      <c r="AX11" s="17">
        <v>781.94359313200016</v>
      </c>
      <c r="AY11" s="17">
        <v>665.85583407999991</v>
      </c>
      <c r="AZ11" s="9">
        <v>763.44060903999991</v>
      </c>
      <c r="BA11" s="9">
        <v>639.95802660000004</v>
      </c>
      <c r="BB11" s="9">
        <v>691.1429410400001</v>
      </c>
      <c r="BC11" s="9">
        <v>562.34282796000002</v>
      </c>
      <c r="BD11" s="9">
        <v>569.47643324000001</v>
      </c>
      <c r="BE11" s="9">
        <v>780.08939005999991</v>
      </c>
      <c r="BF11" s="9">
        <v>942.76964599999985</v>
      </c>
      <c r="BG11" s="9">
        <v>394.00501860000003</v>
      </c>
      <c r="BH11" s="9">
        <v>564.73347777999993</v>
      </c>
      <c r="BI11" s="9">
        <v>552.45233845999996</v>
      </c>
      <c r="BK11" s="9"/>
      <c r="BL11" s="9"/>
      <c r="BM11" s="9"/>
      <c r="BN11" s="9"/>
    </row>
    <row r="12" spans="1:66" hidden="1" outlineLevel="1">
      <c r="D12" s="9">
        <v>1901.4247058999999</v>
      </c>
      <c r="E12" s="9">
        <v>1715.4220049000005</v>
      </c>
      <c r="F12" s="9">
        <v>1613.6693445000001</v>
      </c>
      <c r="G12" s="9">
        <v>1841.3253753999998</v>
      </c>
      <c r="H12" s="9">
        <v>1545.0356886000002</v>
      </c>
      <c r="I12" s="9">
        <v>1403.4928020000002</v>
      </c>
      <c r="J12" s="9">
        <v>1143.7193105000001</v>
      </c>
      <c r="K12" s="9">
        <v>953.45162290000007</v>
      </c>
      <c r="L12" s="9">
        <v>1481.8177267999999</v>
      </c>
      <c r="M12" s="9">
        <v>1854.3759285000001</v>
      </c>
      <c r="N12" s="9">
        <v>2187.9628539</v>
      </c>
      <c r="O12" s="9">
        <v>1114.2004709999999</v>
      </c>
      <c r="P12" s="17">
        <v>2191.7364147599997</v>
      </c>
      <c r="Q12" s="17">
        <v>2283.3112042599996</v>
      </c>
      <c r="R12" s="17">
        <v>2039.0885644599998</v>
      </c>
      <c r="S12" s="17">
        <v>1707.28977566</v>
      </c>
      <c r="T12" s="17">
        <v>1995.8090712600001</v>
      </c>
      <c r="U12" s="17">
        <v>1952.2713646599998</v>
      </c>
      <c r="V12" s="17">
        <v>1611.7827271599999</v>
      </c>
      <c r="W12" s="17">
        <v>2376.60837816</v>
      </c>
      <c r="X12" s="17">
        <v>2392.7477719600001</v>
      </c>
      <c r="Y12" s="17">
        <v>2282.4096606599996</v>
      </c>
      <c r="Z12" s="17">
        <v>2004.4077515600002</v>
      </c>
      <c r="AA12" s="17">
        <v>889.07335110000008</v>
      </c>
      <c r="AB12" s="9">
        <v>1239.6211820600001</v>
      </c>
      <c r="AC12" s="9">
        <v>1513.0994218000001</v>
      </c>
      <c r="AD12" s="9">
        <v>1770.7420897</v>
      </c>
      <c r="AE12" s="9">
        <v>1876.6047903000001</v>
      </c>
      <c r="AF12" s="9">
        <v>2150.8409885000001</v>
      </c>
      <c r="AG12" s="9">
        <v>2189.1480880999998</v>
      </c>
      <c r="AH12" s="9">
        <v>1487.3150206</v>
      </c>
      <c r="AI12" s="9">
        <v>1797.661603</v>
      </c>
      <c r="AJ12" s="9">
        <v>1735.1192488000002</v>
      </c>
      <c r="AK12" s="9">
        <v>2112.0727628999998</v>
      </c>
      <c r="AL12" s="9">
        <v>2081.6096130999995</v>
      </c>
      <c r="AM12" s="9">
        <v>1429.4709127000001</v>
      </c>
      <c r="AN12" s="17">
        <v>2168.5665263000001</v>
      </c>
      <c r="AO12" s="17">
        <v>2302.3372576000002</v>
      </c>
      <c r="AP12" s="17">
        <v>2484.0829932040006</v>
      </c>
      <c r="AQ12" s="17">
        <v>2206.2457957200004</v>
      </c>
      <c r="AR12" s="17">
        <v>1860.9248572000001</v>
      </c>
      <c r="AS12" s="17">
        <v>1721.9896015320001</v>
      </c>
      <c r="AT12" s="17">
        <v>987.2856322800003</v>
      </c>
      <c r="AU12" s="17">
        <v>1126.304216816</v>
      </c>
      <c r="AV12" s="17">
        <v>1106.018732772</v>
      </c>
      <c r="AW12" s="17">
        <v>1130.870095448</v>
      </c>
      <c r="AX12" s="17">
        <v>1230.6770633320002</v>
      </c>
      <c r="AY12" s="17">
        <v>1115.9739216799999</v>
      </c>
      <c r="AZ12" s="9">
        <v>1438.1668953399999</v>
      </c>
      <c r="BA12" s="9">
        <v>1429.9818424</v>
      </c>
      <c r="BB12" s="9">
        <v>1338.8066975400002</v>
      </c>
      <c r="BC12" s="9">
        <v>1073.06789086</v>
      </c>
      <c r="BD12" s="9">
        <v>1168.41275004</v>
      </c>
      <c r="BE12" s="9">
        <v>1338.7069403599999</v>
      </c>
      <c r="BF12" s="9">
        <v>1286.0836812999999</v>
      </c>
      <c r="BG12" s="9">
        <v>892.21295400000008</v>
      </c>
      <c r="BH12" s="9">
        <v>1134.3723743799999</v>
      </c>
      <c r="BI12" s="9">
        <v>1163.3413706599999</v>
      </c>
      <c r="BK12" s="9"/>
      <c r="BL12" s="9"/>
      <c r="BM12" s="9"/>
      <c r="BN12" s="9"/>
    </row>
    <row r="13" spans="1:66" hidden="1" outlineLevel="1">
      <c r="C13" s="6" t="s">
        <v>153</v>
      </c>
      <c r="D13" s="9">
        <v>2405.8687058999999</v>
      </c>
      <c r="E13" s="9">
        <v>2219.8660049000005</v>
      </c>
      <c r="F13" s="9">
        <v>2118.1133445</v>
      </c>
      <c r="G13" s="9">
        <v>2345.7693753999997</v>
      </c>
      <c r="H13" s="9">
        <v>2049.4796886000004</v>
      </c>
      <c r="I13" s="9">
        <v>1907.9368020000002</v>
      </c>
      <c r="J13" s="9">
        <v>1648.1633105000001</v>
      </c>
      <c r="K13" s="9">
        <v>1457.8956229</v>
      </c>
      <c r="L13" s="9">
        <v>1986.2617267999999</v>
      </c>
      <c r="M13" s="9">
        <v>2358.8199285000001</v>
      </c>
      <c r="N13" s="9">
        <v>2692.4068539</v>
      </c>
      <c r="O13" s="9">
        <v>1756.4964709999999</v>
      </c>
      <c r="P13" s="17">
        <v>2834.0324147599995</v>
      </c>
      <c r="Q13" s="17">
        <v>2925.6072042599999</v>
      </c>
      <c r="R13" s="17">
        <v>2681.3845644599996</v>
      </c>
      <c r="S13" s="17">
        <v>2349.5857756599999</v>
      </c>
      <c r="T13" s="17">
        <v>2638.1050712599999</v>
      </c>
      <c r="U13" s="17">
        <v>2594.5673646599998</v>
      </c>
      <c r="V13" s="17">
        <v>2254.0787271600002</v>
      </c>
      <c r="W13" s="17">
        <v>3018.9043781600003</v>
      </c>
      <c r="X13" s="17">
        <v>3035.0437719600004</v>
      </c>
      <c r="Y13" s="17">
        <v>2924.7056606599999</v>
      </c>
      <c r="Z13" s="17">
        <v>2646.7037515600005</v>
      </c>
      <c r="AA13" s="17">
        <v>1282.9122811000002</v>
      </c>
      <c r="AB13" s="9">
        <v>1633.46011206</v>
      </c>
      <c r="AC13" s="9">
        <v>1906.9383518</v>
      </c>
      <c r="AD13" s="9">
        <v>2164.5810197000001</v>
      </c>
      <c r="AE13" s="9">
        <v>2270.4437203000002</v>
      </c>
      <c r="AF13" s="9">
        <v>2544.6799185</v>
      </c>
      <c r="AG13" s="9">
        <v>2582.9870180999997</v>
      </c>
      <c r="AH13" s="9">
        <v>1881.1539505999999</v>
      </c>
      <c r="AI13" s="9">
        <v>2191.5005329999999</v>
      </c>
      <c r="AJ13" s="9">
        <v>2128.9581788</v>
      </c>
      <c r="AK13" s="9">
        <v>2505.9116928999997</v>
      </c>
      <c r="AL13" s="9">
        <v>2475.4485430999994</v>
      </c>
      <c r="AM13" s="9">
        <v>1882.9517927000002</v>
      </c>
      <c r="AN13" s="17">
        <v>2622.0474063000001</v>
      </c>
      <c r="AO13" s="17">
        <v>2755.8181376000002</v>
      </c>
      <c r="AP13" s="17">
        <v>2937.5638732040006</v>
      </c>
      <c r="AQ13" s="17">
        <v>2659.7266757200005</v>
      </c>
      <c r="AR13" s="17">
        <v>2314.4057372000002</v>
      </c>
      <c r="AS13" s="17">
        <v>2175.4704815320001</v>
      </c>
      <c r="AT13" s="17">
        <v>1440.7665122800004</v>
      </c>
      <c r="AU13" s="17">
        <v>1579.7850968160001</v>
      </c>
      <c r="AV13" s="17">
        <v>1559.4996127720001</v>
      </c>
      <c r="AW13" s="17">
        <v>1584.3509754480001</v>
      </c>
      <c r="AX13" s="17">
        <v>1684.1579433320003</v>
      </c>
      <c r="AY13" s="17">
        <v>1510.2787216799998</v>
      </c>
      <c r="AZ13" s="9">
        <v>1832.4716953399998</v>
      </c>
      <c r="BA13" s="9">
        <v>1824.2866423999999</v>
      </c>
      <c r="BB13" s="9">
        <v>1733.1114975400001</v>
      </c>
      <c r="BC13" s="9">
        <v>1467.3726908600001</v>
      </c>
      <c r="BD13" s="9">
        <v>1562.7175500399999</v>
      </c>
      <c r="BE13" s="9">
        <v>1733.0117403599997</v>
      </c>
      <c r="BF13" s="9">
        <v>1680.3884813</v>
      </c>
      <c r="BG13" s="9">
        <v>1286.517754</v>
      </c>
      <c r="BH13" s="9">
        <v>1528.67717438</v>
      </c>
      <c r="BI13" s="9">
        <v>1557.6461706599998</v>
      </c>
      <c r="BK13" s="9"/>
      <c r="BL13" s="9"/>
      <c r="BM13" s="9"/>
      <c r="BN13" s="9"/>
    </row>
    <row r="14" spans="1:66" hidden="1" outlineLevel="1">
      <c r="C14" s="6" t="s">
        <v>154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17">
        <v>2768.68</v>
      </c>
      <c r="AO14" s="17">
        <v>2880</v>
      </c>
      <c r="AP14" s="17">
        <v>3050</v>
      </c>
      <c r="AQ14" s="17">
        <v>2613</v>
      </c>
      <c r="AR14" s="17">
        <v>2428</v>
      </c>
      <c r="AS14" s="17">
        <v>2179</v>
      </c>
      <c r="AT14" s="17">
        <v>1554</v>
      </c>
      <c r="AU14" s="17">
        <v>1520</v>
      </c>
      <c r="AV14" s="17">
        <v>1695</v>
      </c>
      <c r="AW14" s="17">
        <v>1630</v>
      </c>
      <c r="AX14" s="17">
        <v>1650</v>
      </c>
      <c r="AY14" s="17">
        <v>1519.116</v>
      </c>
      <c r="AZ14" s="9">
        <v>1787</v>
      </c>
      <c r="BA14" s="9">
        <v>1894</v>
      </c>
      <c r="BB14" s="9">
        <v>1852</v>
      </c>
      <c r="BC14" s="9">
        <v>1552</v>
      </c>
      <c r="BD14" s="9">
        <v>1722</v>
      </c>
      <c r="BE14" s="9">
        <v>1921</v>
      </c>
      <c r="BF14" s="9">
        <v>1921</v>
      </c>
      <c r="BG14" s="9">
        <v>1452</v>
      </c>
      <c r="BH14" s="9">
        <v>1656</v>
      </c>
      <c r="BI14" s="9">
        <v>1731.972</v>
      </c>
      <c r="BK14" s="9"/>
      <c r="BL14" s="9"/>
      <c r="BM14" s="9"/>
      <c r="BN14" s="9"/>
    </row>
    <row r="15" spans="1:66" hidden="1" outlineLevel="2">
      <c r="B15" s="6">
        <v>14000</v>
      </c>
      <c r="C15" s="6" t="s">
        <v>53</v>
      </c>
      <c r="D15" s="9">
        <v>3096.9462000000003</v>
      </c>
      <c r="E15" s="9">
        <v>2776.54196</v>
      </c>
      <c r="F15" s="9">
        <v>3294.3107200000004</v>
      </c>
      <c r="G15" s="9">
        <v>3209.17796</v>
      </c>
      <c r="H15" s="9">
        <v>3507.0939199999998</v>
      </c>
      <c r="I15" s="9">
        <v>3509.7301699999998</v>
      </c>
      <c r="J15" s="9">
        <v>2279.5092100000002</v>
      </c>
      <c r="K15" s="9">
        <v>2322.2981600000003</v>
      </c>
      <c r="L15" s="9">
        <v>2485.4403700000003</v>
      </c>
      <c r="M15" s="9">
        <v>2097.1616899999999</v>
      </c>
      <c r="N15" s="9">
        <v>2297.9557599999998</v>
      </c>
      <c r="O15" s="9">
        <v>1074.3265100000001</v>
      </c>
      <c r="P15" s="17">
        <v>1293.9827</v>
      </c>
      <c r="Q15" s="17">
        <v>901.06487000000004</v>
      </c>
      <c r="R15" s="17">
        <v>969.20934</v>
      </c>
      <c r="S15" s="17">
        <v>1292.7057299999999</v>
      </c>
      <c r="T15" s="17">
        <v>1318.02477</v>
      </c>
      <c r="U15" s="17">
        <v>1812.8920500000002</v>
      </c>
      <c r="V15" s="17">
        <v>1533.6132</v>
      </c>
      <c r="W15" s="17">
        <v>1294.0617400000001</v>
      </c>
      <c r="X15" s="17">
        <v>1832.43453</v>
      </c>
      <c r="Y15" s="17">
        <v>1912.60691</v>
      </c>
      <c r="Z15" s="17">
        <v>1970.54007</v>
      </c>
      <c r="AA15" s="17">
        <v>1743.9355399999999</v>
      </c>
      <c r="AB15" s="9">
        <v>2345.4059300000004</v>
      </c>
      <c r="AC15" s="9">
        <v>2171.6697599999998</v>
      </c>
      <c r="AD15" s="9">
        <v>2434.36265</v>
      </c>
      <c r="AE15" s="9">
        <v>2458.0443</v>
      </c>
      <c r="AF15" s="9">
        <v>2533.4306200000001</v>
      </c>
      <c r="AG15" s="9">
        <v>2828.90742</v>
      </c>
      <c r="AH15" s="9">
        <v>2868.4822799999997</v>
      </c>
      <c r="AI15" s="9">
        <v>2790.4669199999998</v>
      </c>
      <c r="AJ15" s="9">
        <v>3275.0967000000001</v>
      </c>
      <c r="AK15" s="9">
        <v>3197.7347100000002</v>
      </c>
      <c r="AL15" s="9">
        <v>2920.57926</v>
      </c>
      <c r="AM15" s="9">
        <v>1983.55476</v>
      </c>
      <c r="AN15" s="17">
        <v>2290.5678199999998</v>
      </c>
      <c r="AO15" s="17">
        <v>2953.0529999999999</v>
      </c>
      <c r="AP15" s="17">
        <v>1727.1594499999999</v>
      </c>
      <c r="AQ15" s="17">
        <v>3373.6483900000003</v>
      </c>
      <c r="AR15" s="17">
        <v>3490.7875600000002</v>
      </c>
      <c r="AS15" s="17">
        <v>3239.8621200000002</v>
      </c>
      <c r="AT15" s="17">
        <v>2741.0113799999999</v>
      </c>
      <c r="AU15" s="17">
        <v>2651.0618100000002</v>
      </c>
      <c r="AV15" s="17">
        <v>3396.60185</v>
      </c>
      <c r="AW15" s="17">
        <v>3506.06288</v>
      </c>
      <c r="AX15" s="17">
        <v>3310.5179199999998</v>
      </c>
      <c r="AY15" s="17">
        <v>2594.8467000000001</v>
      </c>
      <c r="AZ15" s="9">
        <v>4203.0640000000003</v>
      </c>
      <c r="BA15" s="9">
        <v>4472.8680700000004</v>
      </c>
      <c r="BB15" s="9">
        <v>3688.8127100000002</v>
      </c>
      <c r="BC15" s="9">
        <v>3252.6113</v>
      </c>
      <c r="BD15" s="9">
        <v>3214.1226000000001</v>
      </c>
      <c r="BE15" s="9">
        <v>3119.1785199999999</v>
      </c>
      <c r="BF15" s="9">
        <v>3528.0927900000002</v>
      </c>
      <c r="BG15" s="9">
        <v>3535.8317099999999</v>
      </c>
      <c r="BH15" s="9">
        <v>3624.0454199999999</v>
      </c>
      <c r="BI15" s="9">
        <v>3127.1112799999996</v>
      </c>
      <c r="BJ15" s="6" t="s">
        <v>54</v>
      </c>
      <c r="BK15" s="9">
        <v>0</v>
      </c>
      <c r="BL15" s="9">
        <v>0</v>
      </c>
      <c r="BM15" s="9">
        <v>0</v>
      </c>
      <c r="BN15" s="9">
        <v>0</v>
      </c>
    </row>
    <row r="16" spans="1:66" hidden="1" outlineLevel="2">
      <c r="B16" s="6">
        <v>14510</v>
      </c>
      <c r="C16" s="6" t="s">
        <v>55</v>
      </c>
      <c r="D16" s="9">
        <v>762.31080000000009</v>
      </c>
      <c r="E16" s="9">
        <v>591.13559999999995</v>
      </c>
      <c r="F16" s="9">
        <v>591.48959000000002</v>
      </c>
      <c r="G16" s="9">
        <v>767.15731999999991</v>
      </c>
      <c r="H16" s="9">
        <v>878.54692</v>
      </c>
      <c r="I16" s="9">
        <v>1127.9351100000001</v>
      </c>
      <c r="J16" s="9">
        <v>1384.7558600000002</v>
      </c>
      <c r="K16" s="9">
        <v>1330.0393999999999</v>
      </c>
      <c r="L16" s="9">
        <v>871.05137000000002</v>
      </c>
      <c r="M16" s="9">
        <v>1090.42867</v>
      </c>
      <c r="N16" s="9">
        <v>1181.9044199999998</v>
      </c>
      <c r="O16" s="9">
        <v>1386.87582</v>
      </c>
      <c r="P16" s="17">
        <v>1361.3102200000001</v>
      </c>
      <c r="Q16" s="17">
        <v>1274.41122</v>
      </c>
      <c r="R16" s="17">
        <v>1366.0573400000001</v>
      </c>
      <c r="S16" s="17">
        <v>1561.48002</v>
      </c>
      <c r="T16" s="17">
        <v>1210.4578200000001</v>
      </c>
      <c r="U16" s="17">
        <v>1263.24532</v>
      </c>
      <c r="V16" s="17">
        <v>1170.8653200000001</v>
      </c>
      <c r="W16" s="17">
        <v>1216.0073200000002</v>
      </c>
      <c r="X16" s="17">
        <v>1175.2858200000001</v>
      </c>
      <c r="Y16" s="17">
        <v>1443.2703200000001</v>
      </c>
      <c r="Z16" s="17">
        <v>1417.1986200000001</v>
      </c>
      <c r="AA16" s="17">
        <v>1443.6420500000002</v>
      </c>
      <c r="AB16" s="9">
        <v>1601.3668300000002</v>
      </c>
      <c r="AC16" s="9">
        <v>1354.6223300000001</v>
      </c>
      <c r="AD16" s="9">
        <v>1283.9323899999999</v>
      </c>
      <c r="AE16" s="9">
        <v>1377.9788700000001</v>
      </c>
      <c r="AF16" s="9">
        <v>1138.0945200000001</v>
      </c>
      <c r="AG16" s="9">
        <v>1162.8555700000002</v>
      </c>
      <c r="AH16" s="9">
        <v>1413.2386200000001</v>
      </c>
      <c r="AI16" s="9">
        <v>1237.7892300000001</v>
      </c>
      <c r="AJ16" s="9">
        <v>1027.7625699999999</v>
      </c>
      <c r="AK16" s="9">
        <v>1440.6347599999999</v>
      </c>
      <c r="AL16" s="9">
        <v>1472.9247600000001</v>
      </c>
      <c r="AM16" s="9">
        <v>1109.01529</v>
      </c>
      <c r="AN16" s="17">
        <v>849.48679000000004</v>
      </c>
      <c r="AO16" s="17">
        <v>1244.9455600000001</v>
      </c>
      <c r="AP16" s="17">
        <v>1425.6455600000002</v>
      </c>
      <c r="AQ16" s="17">
        <v>1318.21027</v>
      </c>
      <c r="AR16" s="17">
        <v>1392.3742500000001</v>
      </c>
      <c r="AS16" s="17">
        <v>1339.29898</v>
      </c>
      <c r="AT16" s="17">
        <v>1454.05117</v>
      </c>
      <c r="AU16" s="17">
        <v>1148.75667</v>
      </c>
      <c r="AV16" s="17">
        <v>949.80147999999997</v>
      </c>
      <c r="AW16" s="17">
        <v>1252.3792699999999</v>
      </c>
      <c r="AX16" s="17">
        <v>1426.10077</v>
      </c>
      <c r="AY16" s="17">
        <v>1344.0944299999999</v>
      </c>
      <c r="AZ16" s="9">
        <v>1379.9830300000001</v>
      </c>
      <c r="BA16" s="9">
        <v>995.49914999999999</v>
      </c>
      <c r="BB16" s="9">
        <v>1108.5749900000001</v>
      </c>
      <c r="BC16" s="9">
        <v>1194.2791000000002</v>
      </c>
      <c r="BD16" s="9">
        <v>1488.13823</v>
      </c>
      <c r="BE16" s="9">
        <v>1557.42893</v>
      </c>
      <c r="BF16" s="9">
        <v>1492.0695900000001</v>
      </c>
      <c r="BG16" s="9">
        <v>2168.2794199999998</v>
      </c>
      <c r="BH16" s="9">
        <v>2175.9908399999999</v>
      </c>
      <c r="BI16" s="9">
        <v>2573.4928100000002</v>
      </c>
      <c r="BJ16" s="6">
        <v>0.82296169837614497</v>
      </c>
      <c r="BK16" s="9"/>
      <c r="BL16" s="9"/>
      <c r="BM16" s="9"/>
      <c r="BN16" s="9"/>
    </row>
    <row r="17" spans="1:66" hidden="1" outlineLevel="1" collapsed="1">
      <c r="A17" s="6" t="s">
        <v>56</v>
      </c>
      <c r="C17" s="6" t="s">
        <v>57</v>
      </c>
      <c r="D17" s="9">
        <v>3859.2570000000005</v>
      </c>
      <c r="E17" s="9">
        <v>3367.6775600000001</v>
      </c>
      <c r="F17" s="9">
        <v>3885.8003100000005</v>
      </c>
      <c r="G17" s="9">
        <v>3976.3352799999998</v>
      </c>
      <c r="H17" s="9">
        <v>4385.64084</v>
      </c>
      <c r="I17" s="9">
        <v>4637.6652800000002</v>
      </c>
      <c r="J17" s="9">
        <v>3664.2650700000004</v>
      </c>
      <c r="K17" s="9">
        <v>3652.3375599999999</v>
      </c>
      <c r="L17" s="9">
        <v>3356.4917400000004</v>
      </c>
      <c r="M17" s="9">
        <v>3187.5903600000001</v>
      </c>
      <c r="N17" s="9">
        <v>3479.8601799999997</v>
      </c>
      <c r="O17" s="9">
        <v>2461.2023300000001</v>
      </c>
      <c r="P17" s="17">
        <v>2655.2929199999999</v>
      </c>
      <c r="Q17" s="17">
        <v>2175.4760900000001</v>
      </c>
      <c r="R17" s="17">
        <v>2335.2666800000002</v>
      </c>
      <c r="S17" s="17">
        <v>2854.1857499999996</v>
      </c>
      <c r="T17" s="17">
        <v>2528.4825900000001</v>
      </c>
      <c r="U17" s="17">
        <v>3076.1373700000004</v>
      </c>
      <c r="V17" s="17">
        <v>2704.4785200000001</v>
      </c>
      <c r="W17" s="17">
        <v>2510.0690600000003</v>
      </c>
      <c r="X17" s="17">
        <v>3007.7203500000001</v>
      </c>
      <c r="Y17" s="17">
        <v>3355.8772300000001</v>
      </c>
      <c r="Z17" s="17">
        <v>3387.7386900000001</v>
      </c>
      <c r="AA17" s="17">
        <v>3187.5775899999999</v>
      </c>
      <c r="AB17" s="9">
        <v>3946.7727600000007</v>
      </c>
      <c r="AC17" s="9">
        <v>3526.2920899999999</v>
      </c>
      <c r="AD17" s="9">
        <v>3718.29504</v>
      </c>
      <c r="AE17" s="9">
        <v>3836.0231700000004</v>
      </c>
      <c r="AF17" s="9">
        <v>3671.5251400000002</v>
      </c>
      <c r="AG17" s="9">
        <v>3991.7629900000002</v>
      </c>
      <c r="AH17" s="9">
        <v>4281.7209000000003</v>
      </c>
      <c r="AI17" s="9">
        <v>4028.2561500000002</v>
      </c>
      <c r="AJ17" s="9">
        <v>4302.8592699999999</v>
      </c>
      <c r="AK17" s="9">
        <v>4638.3694699999996</v>
      </c>
      <c r="AL17" s="9">
        <v>4393.5040200000003</v>
      </c>
      <c r="AM17" s="9">
        <v>3092.5700500000003</v>
      </c>
      <c r="AN17" s="17">
        <v>3140.0546099999997</v>
      </c>
      <c r="AO17" s="17">
        <v>4197.99856</v>
      </c>
      <c r="AP17" s="17">
        <v>3152.80501</v>
      </c>
      <c r="AQ17" s="17">
        <v>4691.8586599999999</v>
      </c>
      <c r="AR17" s="17">
        <v>4883.1618100000005</v>
      </c>
      <c r="AS17" s="17">
        <v>4579.1611000000003</v>
      </c>
      <c r="AT17" s="17">
        <v>4195.0625499999996</v>
      </c>
      <c r="AU17" s="17">
        <v>3799.8184799999999</v>
      </c>
      <c r="AV17" s="17">
        <v>4346.4033300000001</v>
      </c>
      <c r="AW17" s="17">
        <v>4758.4421499999999</v>
      </c>
      <c r="AX17" s="17">
        <v>4736.6186899999993</v>
      </c>
      <c r="AY17" s="17">
        <v>3938.9411300000002</v>
      </c>
      <c r="AZ17" s="9">
        <v>5583.0470300000006</v>
      </c>
      <c r="BA17" s="9">
        <v>5468.3672200000001</v>
      </c>
      <c r="BB17" s="9">
        <v>4797.3877000000002</v>
      </c>
      <c r="BC17" s="9">
        <v>4446.8904000000002</v>
      </c>
      <c r="BD17" s="9">
        <v>4702.2608300000002</v>
      </c>
      <c r="BE17" s="9">
        <v>4676.6074499999995</v>
      </c>
      <c r="BF17" s="9">
        <v>5020.1623799999998</v>
      </c>
      <c r="BG17" s="9">
        <v>5704.1111299999993</v>
      </c>
      <c r="BH17" s="9">
        <v>5800.0362599999999</v>
      </c>
      <c r="BI17" s="9">
        <v>5700.6040899999998</v>
      </c>
      <c r="BK17" s="9">
        <v>2461.2023300000001</v>
      </c>
      <c r="BL17" s="9">
        <v>3187.5775899999999</v>
      </c>
      <c r="BM17" s="18">
        <v>3414.0604500000004</v>
      </c>
      <c r="BN17" s="9">
        <v>3938.9411299999997</v>
      </c>
    </row>
    <row r="18" spans="1:66" hidden="1" outlineLevel="2">
      <c r="B18" s="6">
        <v>16000</v>
      </c>
      <c r="C18" s="6" t="s">
        <v>58</v>
      </c>
      <c r="D18" s="9">
        <v>-1728.0991200000001</v>
      </c>
      <c r="E18" s="9">
        <v>-1782.2864999999999</v>
      </c>
      <c r="F18" s="9">
        <v>-1499.64833</v>
      </c>
      <c r="G18" s="9">
        <v>-2212.4709800000001</v>
      </c>
      <c r="H18" s="9">
        <v>-2248.5269900000003</v>
      </c>
      <c r="I18" s="9">
        <v>-2566.02819</v>
      </c>
      <c r="J18" s="9">
        <v>-1749.54294</v>
      </c>
      <c r="K18" s="9">
        <v>-1384.4570100000001</v>
      </c>
      <c r="L18" s="9">
        <v>-1967.3237099999999</v>
      </c>
      <c r="M18" s="9">
        <v>-2393.1192799999999</v>
      </c>
      <c r="N18" s="9">
        <v>-2248.9895999999999</v>
      </c>
      <c r="O18" s="9">
        <v>-2280.3543399999999</v>
      </c>
      <c r="P18" s="17">
        <v>-1738.5121799999999</v>
      </c>
      <c r="Q18" s="17">
        <v>-1972.06142</v>
      </c>
      <c r="R18" s="17">
        <v>-1549.6194499999999</v>
      </c>
      <c r="S18" s="17">
        <v>-958.31567000000007</v>
      </c>
      <c r="T18" s="17">
        <v>-1564.2687800000001</v>
      </c>
      <c r="U18" s="17">
        <v>-1859.1826599999999</v>
      </c>
      <c r="V18" s="17">
        <v>-1360.8999699999999</v>
      </c>
      <c r="W18" s="17">
        <v>-1247.66345</v>
      </c>
      <c r="X18" s="17">
        <v>-1625.4954599999999</v>
      </c>
      <c r="Y18" s="17">
        <v>-1807.8362</v>
      </c>
      <c r="Z18" s="17">
        <v>-1479.4966999999999</v>
      </c>
      <c r="AA18" s="17">
        <v>-1547.2353400000002</v>
      </c>
      <c r="AB18" s="9">
        <v>-1331.6942799999999</v>
      </c>
      <c r="AC18" s="9">
        <v>-1905.92374</v>
      </c>
      <c r="AD18" s="9">
        <v>-2585.26872</v>
      </c>
      <c r="AE18" s="9">
        <v>-2760.86463</v>
      </c>
      <c r="AF18" s="9">
        <v>-1948.4667400000001</v>
      </c>
      <c r="AG18" s="9">
        <v>-2096.9683399999999</v>
      </c>
      <c r="AH18" s="9">
        <v>-1634.6566599999999</v>
      </c>
      <c r="AI18" s="9">
        <v>-1859.0591299999999</v>
      </c>
      <c r="AJ18" s="9">
        <v>-2526.9211</v>
      </c>
      <c r="AK18" s="9">
        <v>-1998.6374599999999</v>
      </c>
      <c r="AL18" s="9">
        <v>-2121.37291</v>
      </c>
      <c r="AM18" s="9">
        <v>-1541.48855</v>
      </c>
      <c r="AN18" s="17">
        <v>-1626.1163200000001</v>
      </c>
      <c r="AO18" s="17">
        <v>-1774.5189599999999</v>
      </c>
      <c r="AP18" s="17">
        <v>-2214.9929400000001</v>
      </c>
      <c r="AQ18" s="17">
        <v>-1829.9141499999998</v>
      </c>
      <c r="AR18" s="17">
        <v>-2322.69659</v>
      </c>
      <c r="AS18" s="17">
        <v>-1742.63501</v>
      </c>
      <c r="AT18" s="17">
        <v>-1670.24506</v>
      </c>
      <c r="AU18" s="17">
        <v>-1719.95154</v>
      </c>
      <c r="AV18" s="17">
        <v>-1834.2433999999998</v>
      </c>
      <c r="AW18" s="17">
        <v>-2233.1982000000003</v>
      </c>
      <c r="AX18" s="17">
        <v>-2326.8225000000002</v>
      </c>
      <c r="AY18" s="17">
        <v>-2022.41039</v>
      </c>
      <c r="AZ18" s="9">
        <v>-2266.6375400000002</v>
      </c>
      <c r="BA18" s="9">
        <v>-2577.65598</v>
      </c>
      <c r="BB18" s="9">
        <v>-2093.1343200000001</v>
      </c>
      <c r="BC18" s="9">
        <v>-2293.8651</v>
      </c>
      <c r="BD18" s="9">
        <v>-2965.9637200000002</v>
      </c>
      <c r="BE18" s="9">
        <v>-3154.8841200000002</v>
      </c>
      <c r="BF18" s="9">
        <v>-2419.11697</v>
      </c>
      <c r="BG18" s="9">
        <v>-1748.59773</v>
      </c>
      <c r="BH18" s="9">
        <v>-2424.5272</v>
      </c>
      <c r="BI18" s="9">
        <v>-2889.8516099999997</v>
      </c>
      <c r="BK18" s="9">
        <v>0</v>
      </c>
      <c r="BL18" s="9">
        <v>0</v>
      </c>
      <c r="BM18" s="18">
        <v>321.49040000000014</v>
      </c>
      <c r="BN18" s="9">
        <v>0</v>
      </c>
    </row>
    <row r="19" spans="1:66" hidden="1" outlineLevel="2">
      <c r="B19" s="6">
        <v>16100</v>
      </c>
      <c r="C19" s="6" t="s">
        <v>59</v>
      </c>
      <c r="D19" s="9">
        <v>-60.729129999999998</v>
      </c>
      <c r="E19" s="9">
        <v>-132.42666</v>
      </c>
      <c r="F19" s="9">
        <v>-90.589500000000001</v>
      </c>
      <c r="G19" s="9">
        <v>-175.11426</v>
      </c>
      <c r="H19" s="9">
        <v>-113.76776</v>
      </c>
      <c r="I19" s="9">
        <v>-135.24437</v>
      </c>
      <c r="J19" s="9">
        <v>-134.76920999999999</v>
      </c>
      <c r="K19" s="9">
        <v>-188.47413</v>
      </c>
      <c r="L19" s="9">
        <v>-146.58363</v>
      </c>
      <c r="M19" s="9">
        <v>-84.17864999999999</v>
      </c>
      <c r="N19" s="9">
        <v>-88.413539999999998</v>
      </c>
      <c r="O19" s="9">
        <v>-72.743710000000007</v>
      </c>
      <c r="P19" s="17">
        <v>14.552760000000001</v>
      </c>
      <c r="Q19" s="17">
        <v>-182.31876</v>
      </c>
      <c r="R19" s="17">
        <v>-93.51821000000001</v>
      </c>
      <c r="S19" s="17">
        <v>-102.58521</v>
      </c>
      <c r="T19" s="17">
        <v>-116.63606</v>
      </c>
      <c r="U19" s="17">
        <v>-70.684210000000007</v>
      </c>
      <c r="V19" s="17">
        <v>-62.214210000000001</v>
      </c>
      <c r="W19" s="17">
        <v>-8.5076499999999999</v>
      </c>
      <c r="X19" s="17">
        <v>-24.470650000000003</v>
      </c>
      <c r="Y19" s="17">
        <v>-15.999649999999999</v>
      </c>
      <c r="Z19" s="17">
        <v>-11.09965</v>
      </c>
      <c r="AA19" s="17">
        <v>-21.984650000000002</v>
      </c>
      <c r="AB19" s="9">
        <v>-38.602089999999997</v>
      </c>
      <c r="AC19" s="9">
        <v>-17.949650000000002</v>
      </c>
      <c r="AD19" s="9">
        <v>-64.139290000000003</v>
      </c>
      <c r="AE19" s="9">
        <v>-61.861089999999997</v>
      </c>
      <c r="AF19" s="9">
        <v>-13.16465</v>
      </c>
      <c r="AG19" s="9">
        <v>-51.254930000000002</v>
      </c>
      <c r="AH19" s="9">
        <v>-72.931649999999991</v>
      </c>
      <c r="AI19" s="9">
        <v>-128.05069</v>
      </c>
      <c r="AJ19" s="9">
        <v>-70.776130000000009</v>
      </c>
      <c r="AK19" s="9">
        <v>-125.89719000000001</v>
      </c>
      <c r="AL19" s="9">
        <v>-126.71597</v>
      </c>
      <c r="AM19" s="9">
        <v>-157.29525000000001</v>
      </c>
      <c r="AN19" s="17">
        <v>-143.45196999999999</v>
      </c>
      <c r="AO19" s="17">
        <v>-147.62960999999999</v>
      </c>
      <c r="AP19" s="17">
        <v>-115.86921000000001</v>
      </c>
      <c r="AQ19" s="17">
        <v>-127.12168</v>
      </c>
      <c r="AR19" s="17">
        <v>-123.54701</v>
      </c>
      <c r="AS19" s="17">
        <v>-17.224970000000003</v>
      </c>
      <c r="AT19" s="17">
        <v>-47.024970000000003</v>
      </c>
      <c r="AU19" s="17">
        <v>-74.197580000000002</v>
      </c>
      <c r="AV19" s="17">
        <v>-18.894650000000002</v>
      </c>
      <c r="AW19" s="17">
        <v>-39.09769</v>
      </c>
      <c r="AX19" s="17">
        <v>-61.024650000000001</v>
      </c>
      <c r="AY19" s="17">
        <v>-10.79365</v>
      </c>
      <c r="AZ19" s="9">
        <v>-32.280529999999999</v>
      </c>
      <c r="BA19" s="9">
        <v>-57.310010000000005</v>
      </c>
      <c r="BB19" s="9">
        <v>-38.010460000000002</v>
      </c>
      <c r="BC19" s="9">
        <v>-62.377330000000001</v>
      </c>
      <c r="BD19" s="9">
        <v>-24.103650000000002</v>
      </c>
      <c r="BE19" s="9">
        <v>-23.222349999999999</v>
      </c>
      <c r="BF19" s="9">
        <v>-114.30435</v>
      </c>
      <c r="BG19" s="9">
        <v>-32.286049999999996</v>
      </c>
      <c r="BH19" s="9">
        <v>-81.168369999999996</v>
      </c>
      <c r="BI19" s="9">
        <v>-78.645839999999993</v>
      </c>
      <c r="BK19" s="9"/>
      <c r="BL19" s="9"/>
      <c r="BM19" s="9"/>
      <c r="BN19" s="9"/>
    </row>
    <row r="20" spans="1:66" hidden="1" outlineLevel="1" collapsed="1">
      <c r="A20" s="6" t="s">
        <v>60</v>
      </c>
      <c r="C20" s="6" t="s">
        <v>61</v>
      </c>
      <c r="D20" s="9">
        <v>-1788.82825</v>
      </c>
      <c r="E20" s="9">
        <v>-1914.71316</v>
      </c>
      <c r="F20" s="9">
        <v>-1590.23783</v>
      </c>
      <c r="G20" s="9">
        <v>-2387.5852399999999</v>
      </c>
      <c r="H20" s="9">
        <v>-2362.2947500000005</v>
      </c>
      <c r="I20" s="9">
        <v>-2701.2725599999999</v>
      </c>
      <c r="J20" s="9">
        <v>-1884.31215</v>
      </c>
      <c r="K20" s="9">
        <v>-1572.9311400000001</v>
      </c>
      <c r="L20" s="9">
        <v>-2113.9073399999997</v>
      </c>
      <c r="M20" s="9">
        <v>-2477.2979299999997</v>
      </c>
      <c r="N20" s="9">
        <v>-2337.4031399999999</v>
      </c>
      <c r="O20" s="9">
        <v>-2353.0980500000001</v>
      </c>
      <c r="P20" s="17">
        <v>-1723.9594199999999</v>
      </c>
      <c r="Q20" s="17">
        <v>-2154.3801800000001</v>
      </c>
      <c r="R20" s="17">
        <v>-1643.1376599999999</v>
      </c>
      <c r="S20" s="17">
        <v>-1060.9008800000001</v>
      </c>
      <c r="T20" s="17">
        <v>-1680.9048400000001</v>
      </c>
      <c r="U20" s="17">
        <v>-1929.8668699999998</v>
      </c>
      <c r="V20" s="17">
        <v>-1423.11418</v>
      </c>
      <c r="W20" s="17">
        <v>-1256.1711</v>
      </c>
      <c r="X20" s="17">
        <v>-1649.9661099999998</v>
      </c>
      <c r="Y20" s="17">
        <v>-1823.8358499999999</v>
      </c>
      <c r="Z20" s="17">
        <v>-1490.59635</v>
      </c>
      <c r="AA20" s="17">
        <v>-1569.2199900000003</v>
      </c>
      <c r="AB20" s="9">
        <v>-1370.29637</v>
      </c>
      <c r="AC20" s="9">
        <v>-1923.87339</v>
      </c>
      <c r="AD20" s="9">
        <v>-2649.4080100000001</v>
      </c>
      <c r="AE20" s="9">
        <v>-2822.7257199999999</v>
      </c>
      <c r="AF20" s="9">
        <v>-1961.63139</v>
      </c>
      <c r="AG20" s="9">
        <v>-2148.22327</v>
      </c>
      <c r="AH20" s="9">
        <v>-1707.5883099999999</v>
      </c>
      <c r="AI20" s="9">
        <v>-1987.1098199999999</v>
      </c>
      <c r="AJ20" s="9">
        <v>-2597.6972300000002</v>
      </c>
      <c r="AK20" s="9">
        <v>-2124.5346500000001</v>
      </c>
      <c r="AL20" s="9">
        <v>-2248.0888800000002</v>
      </c>
      <c r="AM20" s="9">
        <v>-1698.7838000000002</v>
      </c>
      <c r="AN20" s="17">
        <v>-1769.5682900000002</v>
      </c>
      <c r="AO20" s="17">
        <v>-1922.1485699999998</v>
      </c>
      <c r="AP20" s="17">
        <v>-2330.8621499999999</v>
      </c>
      <c r="AQ20" s="17">
        <v>-1957.0358299999998</v>
      </c>
      <c r="AR20" s="17">
        <v>-2446.2435999999998</v>
      </c>
      <c r="AS20" s="17">
        <v>-1759.85998</v>
      </c>
      <c r="AT20" s="17">
        <v>-1717.2700299999999</v>
      </c>
      <c r="AU20" s="17">
        <v>-1794.14912</v>
      </c>
      <c r="AV20" s="17">
        <v>-1853.1380499999998</v>
      </c>
      <c r="AW20" s="17">
        <v>-2272.2958900000003</v>
      </c>
      <c r="AX20" s="17">
        <v>-2387.8471500000001</v>
      </c>
      <c r="AY20" s="17">
        <v>-2033.2040400000001</v>
      </c>
      <c r="AZ20" s="9">
        <v>-2298.9180700000002</v>
      </c>
      <c r="BA20" s="9">
        <v>-2634.9659900000001</v>
      </c>
      <c r="BB20" s="9">
        <v>-2131.1447800000001</v>
      </c>
      <c r="BC20" s="9">
        <v>-2356.2424299999998</v>
      </c>
      <c r="BD20" s="9">
        <v>-2990.0673700000002</v>
      </c>
      <c r="BE20" s="9">
        <v>-3178.1064700000002</v>
      </c>
      <c r="BF20" s="9">
        <v>-2533.4213199999999</v>
      </c>
      <c r="BG20" s="9">
        <v>-1780.8837799999999</v>
      </c>
      <c r="BH20" s="9">
        <v>-2505.6955699999999</v>
      </c>
      <c r="BI20" s="9">
        <v>-2968.4974499999998</v>
      </c>
      <c r="BK20" s="9">
        <v>-2353.0980499999996</v>
      </c>
      <c r="BL20" s="9">
        <v>-1569.2199900000001</v>
      </c>
      <c r="BM20" s="9">
        <v>-1698.7838000000002</v>
      </c>
      <c r="BN20" s="9">
        <v>-2033.2040400000001</v>
      </c>
    </row>
    <row r="21" spans="1:66" hidden="1" outlineLevel="1">
      <c r="C21" s="6" t="s">
        <v>62</v>
      </c>
      <c r="D21" s="9">
        <v>11.305</v>
      </c>
      <c r="E21" s="9">
        <v>351.05</v>
      </c>
      <c r="F21" s="9">
        <v>407.46699999999998</v>
      </c>
      <c r="G21" s="9">
        <v>31.236999999999998</v>
      </c>
      <c r="H21" s="9">
        <v>0</v>
      </c>
      <c r="I21" s="9">
        <v>0</v>
      </c>
      <c r="J21" s="9">
        <v>401.88600000000002</v>
      </c>
      <c r="K21" s="9">
        <v>426.221</v>
      </c>
      <c r="L21" s="9">
        <v>627.74699999999996</v>
      </c>
      <c r="M21" s="9">
        <v>401.88600000000002</v>
      </c>
      <c r="N21" s="9">
        <v>18.207000000000001</v>
      </c>
      <c r="O21" s="9">
        <v>127.687</v>
      </c>
      <c r="P21" s="17">
        <v>105.791</v>
      </c>
      <c r="Q21" s="17">
        <v>604.57899999999995</v>
      </c>
      <c r="R21" s="17">
        <v>631.94899999999996</v>
      </c>
      <c r="S21" s="17">
        <v>27.37</v>
      </c>
      <c r="T21" s="17">
        <v>32.368000000000002</v>
      </c>
      <c r="U21" s="17">
        <v>32.368000000000002</v>
      </c>
      <c r="V21" s="17">
        <v>23.503</v>
      </c>
      <c r="W21" s="17">
        <v>0</v>
      </c>
      <c r="X21" s="17">
        <v>0</v>
      </c>
      <c r="Y21" s="17">
        <v>46.652000000000001</v>
      </c>
      <c r="Z21" s="17">
        <v>28.024000000000001</v>
      </c>
      <c r="AA21" s="17">
        <v>527.85400000000004</v>
      </c>
      <c r="AB21" s="9">
        <v>56.344999999999999</v>
      </c>
      <c r="AC21" s="9">
        <v>496.197</v>
      </c>
      <c r="AD21" s="9">
        <v>273.654</v>
      </c>
      <c r="AE21" s="9">
        <v>567.70799999999997</v>
      </c>
      <c r="AF21" s="9">
        <v>126.581</v>
      </c>
      <c r="AG21" s="9">
        <v>509.79399999999998</v>
      </c>
      <c r="AH21" s="9">
        <v>215.49</v>
      </c>
      <c r="AI21" s="9">
        <v>151.392</v>
      </c>
      <c r="AJ21" s="9">
        <v>495.66399999999999</v>
      </c>
      <c r="AK21" s="9">
        <v>79.927000000000007</v>
      </c>
      <c r="AL21" s="9">
        <v>809.2</v>
      </c>
      <c r="AM21" s="9">
        <v>64.537999999999997</v>
      </c>
      <c r="AN21" s="17">
        <v>53.292999999999999</v>
      </c>
      <c r="AO21" s="17">
        <v>520.46699999999998</v>
      </c>
      <c r="AP21" s="17">
        <v>70.322999999999993</v>
      </c>
      <c r="AQ21" s="17">
        <v>458.39600000000002</v>
      </c>
      <c r="AR21" s="17">
        <v>151.96</v>
      </c>
      <c r="AS21" s="17">
        <v>27.114000000000001</v>
      </c>
      <c r="AT21" s="17">
        <v>641.22400000000005</v>
      </c>
      <c r="AU21" s="17">
        <v>424.84699999999998</v>
      </c>
      <c r="AV21" s="17">
        <v>0</v>
      </c>
      <c r="AW21" s="17">
        <v>561.00099999999998</v>
      </c>
      <c r="AX21" s="17">
        <v>331.44400000000002</v>
      </c>
      <c r="AY21" s="17">
        <v>91.638999999999996</v>
      </c>
      <c r="AZ21" s="9">
        <v>115.033</v>
      </c>
      <c r="BA21" s="9">
        <v>124.804</v>
      </c>
      <c r="BB21" s="9">
        <v>101.749</v>
      </c>
      <c r="BC21" s="9">
        <v>101.54600000000001</v>
      </c>
      <c r="BD21" s="9">
        <v>116.62</v>
      </c>
      <c r="BE21" s="9">
        <v>73.671000000000006</v>
      </c>
      <c r="BF21" s="9">
        <v>168.78800000000001</v>
      </c>
      <c r="BG21" s="9">
        <v>220.21299999999999</v>
      </c>
      <c r="BH21" s="9">
        <v>469.63299999999998</v>
      </c>
      <c r="BI21" s="9">
        <v>420.26900000000001</v>
      </c>
      <c r="BK21" s="9"/>
      <c r="BL21" s="9"/>
      <c r="BM21" s="9"/>
      <c r="BN21" s="9"/>
    </row>
    <row r="22" spans="1:66" hidden="1" outlineLevel="1">
      <c r="C22" s="6" t="s">
        <v>63</v>
      </c>
      <c r="D22" s="9">
        <v>-1777.52325</v>
      </c>
      <c r="E22" s="9">
        <v>-1563.6631600000001</v>
      </c>
      <c r="F22" s="9">
        <v>-1182.7708299999999</v>
      </c>
      <c r="G22" s="9">
        <v>-2356.3482399999998</v>
      </c>
      <c r="H22" s="9">
        <v>-2362.2947500000005</v>
      </c>
      <c r="I22" s="9">
        <v>-2701.2725599999999</v>
      </c>
      <c r="J22" s="9">
        <v>-1482.42615</v>
      </c>
      <c r="K22" s="9">
        <v>-1146.7101400000001</v>
      </c>
      <c r="L22" s="9">
        <v>-1486.1603399999999</v>
      </c>
      <c r="M22" s="9">
        <v>-2075.4119299999998</v>
      </c>
      <c r="N22" s="9">
        <v>-2319.19614</v>
      </c>
      <c r="O22" s="9">
        <v>-2225.4110500000002</v>
      </c>
      <c r="P22" s="17">
        <v>-1618.16842</v>
      </c>
      <c r="Q22" s="17">
        <v>-1549.8011800000002</v>
      </c>
      <c r="R22" s="17">
        <v>-1011.1886599999999</v>
      </c>
      <c r="S22" s="17">
        <v>-1033.5308800000003</v>
      </c>
      <c r="T22" s="17">
        <v>-1648.5368400000002</v>
      </c>
      <c r="U22" s="17">
        <v>-1897.4988699999999</v>
      </c>
      <c r="V22" s="17">
        <v>-1399.6111800000001</v>
      </c>
      <c r="W22" s="17">
        <v>-1256.1711</v>
      </c>
      <c r="X22" s="17">
        <v>-1649.9661099999998</v>
      </c>
      <c r="Y22" s="17">
        <v>-1777.1838499999999</v>
      </c>
      <c r="Z22" s="17">
        <v>-1462.5723499999999</v>
      </c>
      <c r="AA22" s="17">
        <v>-1041.3659900000002</v>
      </c>
      <c r="AB22" s="9">
        <v>-1313.95137</v>
      </c>
      <c r="AC22" s="9">
        <v>-1427.6763900000001</v>
      </c>
      <c r="AD22" s="9">
        <v>-2375.7540100000001</v>
      </c>
      <c r="AE22" s="9">
        <v>-2255.0177199999998</v>
      </c>
      <c r="AF22" s="9">
        <v>-1835.0503900000001</v>
      </c>
      <c r="AG22" s="9">
        <v>-1638.4292700000001</v>
      </c>
      <c r="AH22" s="9">
        <v>-1492.0983099999999</v>
      </c>
      <c r="AI22" s="9">
        <v>-1835.7178199999998</v>
      </c>
      <c r="AJ22" s="9">
        <v>-2102.03323</v>
      </c>
      <c r="AK22" s="9">
        <v>-2044.6076500000001</v>
      </c>
      <c r="AL22" s="9">
        <v>-1438.8888800000002</v>
      </c>
      <c r="AM22" s="9">
        <v>-1634.2458000000001</v>
      </c>
      <c r="AN22" s="17">
        <v>-1716.2752900000003</v>
      </c>
      <c r="AO22" s="17">
        <v>-1401.6815699999997</v>
      </c>
      <c r="AP22" s="17">
        <v>-2260.5391500000001</v>
      </c>
      <c r="AQ22" s="17">
        <v>-1498.6398299999998</v>
      </c>
      <c r="AR22" s="17">
        <v>-2294.2835999999998</v>
      </c>
      <c r="AS22" s="17">
        <v>-1732.7459799999999</v>
      </c>
      <c r="AT22" s="17">
        <v>-1076.04603</v>
      </c>
      <c r="AU22" s="17">
        <v>-1369.3021200000001</v>
      </c>
      <c r="AV22" s="17">
        <v>-1853.1380499999998</v>
      </c>
      <c r="AW22" s="17">
        <v>-1711.2948900000004</v>
      </c>
      <c r="AX22" s="17">
        <v>-2056.4031500000001</v>
      </c>
      <c r="AY22" s="17">
        <v>-1941.5650400000002</v>
      </c>
      <c r="AZ22" s="9">
        <v>-2183.8850700000003</v>
      </c>
      <c r="BA22" s="9">
        <v>-2510.1619900000001</v>
      </c>
      <c r="BB22" s="9">
        <v>-2029.3957800000001</v>
      </c>
      <c r="BC22" s="9">
        <v>-2254.69643</v>
      </c>
      <c r="BD22" s="9">
        <v>-2873.4473700000003</v>
      </c>
      <c r="BE22" s="9">
        <v>-3104.4354700000004</v>
      </c>
      <c r="BF22" s="9">
        <v>-2364.6333199999999</v>
      </c>
      <c r="BG22" s="9">
        <v>-1560.6707799999999</v>
      </c>
      <c r="BH22" s="9">
        <v>-2036.0625699999998</v>
      </c>
      <c r="BI22" s="9">
        <v>-2548.2284499999996</v>
      </c>
      <c r="BK22" s="9"/>
      <c r="BL22" s="9"/>
      <c r="BM22" s="9"/>
      <c r="BN22" s="9"/>
    </row>
    <row r="23" spans="1:66" hidden="1" outlineLevel="1">
      <c r="A23" s="19" t="s">
        <v>64</v>
      </c>
      <c r="B23" s="19"/>
      <c r="C23" s="19" t="s">
        <v>65</v>
      </c>
      <c r="D23" s="20">
        <v>4476.2974558999995</v>
      </c>
      <c r="E23" s="20">
        <v>3672.8304049000008</v>
      </c>
      <c r="F23" s="20">
        <v>4413.6758245000001</v>
      </c>
      <c r="G23" s="20">
        <v>3934.5194153999996</v>
      </c>
      <c r="H23" s="20">
        <v>4072.8257785999999</v>
      </c>
      <c r="I23" s="20">
        <v>3844.3295220000005</v>
      </c>
      <c r="J23" s="20">
        <v>3428.1162305000007</v>
      </c>
      <c r="K23" s="20">
        <v>3537.3020428999994</v>
      </c>
      <c r="L23" s="20">
        <v>3228.846126800001</v>
      </c>
      <c r="M23" s="20">
        <v>3069.1123585000005</v>
      </c>
      <c r="N23" s="20">
        <v>3834.8638938999998</v>
      </c>
      <c r="O23" s="20">
        <v>1864.6007510000004</v>
      </c>
      <c r="P23" s="21">
        <v>3765.3659147599992</v>
      </c>
      <c r="Q23" s="21">
        <v>2946.7031142599999</v>
      </c>
      <c r="R23" s="21">
        <v>3373.5135844599995</v>
      </c>
      <c r="S23" s="21">
        <v>4142.8706456599994</v>
      </c>
      <c r="T23" s="21">
        <v>3485.6828212600003</v>
      </c>
      <c r="U23" s="21">
        <v>3740.8378646600004</v>
      </c>
      <c r="V23" s="21">
        <v>3535.4430671600007</v>
      </c>
      <c r="W23" s="21">
        <v>4272.8023381600015</v>
      </c>
      <c r="X23" s="21">
        <v>4392.7980119600015</v>
      </c>
      <c r="Y23" s="21">
        <v>4456.7470406600005</v>
      </c>
      <c r="Z23" s="21">
        <v>4543.8460915600008</v>
      </c>
      <c r="AA23" s="21">
        <v>2901.2698811</v>
      </c>
      <c r="AB23" s="20">
        <v>4209.9365020600007</v>
      </c>
      <c r="AC23" s="20">
        <v>3509.3570518000006</v>
      </c>
      <c r="AD23" s="20">
        <v>3233.4680496999999</v>
      </c>
      <c r="AE23" s="20">
        <v>3283.7411703000002</v>
      </c>
      <c r="AF23" s="20">
        <v>4254.5736684999993</v>
      </c>
      <c r="AG23" s="20">
        <v>4426.5267380999994</v>
      </c>
      <c r="AH23" s="20">
        <v>4455.2865406000001</v>
      </c>
      <c r="AI23" s="20">
        <v>4232.6468629999999</v>
      </c>
      <c r="AJ23" s="20">
        <v>3834.1202188000002</v>
      </c>
      <c r="AK23" s="20">
        <v>5019.7465128999993</v>
      </c>
      <c r="AL23" s="20">
        <v>4620.8636830999994</v>
      </c>
      <c r="AM23" s="20">
        <v>3276.7380426999998</v>
      </c>
      <c r="AN23" s="21">
        <v>3992.5337262999992</v>
      </c>
      <c r="AO23" s="21">
        <v>5031.6681275999999</v>
      </c>
      <c r="AP23" s="21">
        <v>3759.5067332040007</v>
      </c>
      <c r="AQ23" s="21">
        <v>5394.5495057200005</v>
      </c>
      <c r="AR23" s="21">
        <v>4751.3239472000005</v>
      </c>
      <c r="AS23" s="21">
        <v>4994.7716015320002</v>
      </c>
      <c r="AT23" s="21">
        <v>3918.5590322799999</v>
      </c>
      <c r="AU23" s="21">
        <v>3585.4544568159999</v>
      </c>
      <c r="AV23" s="21">
        <v>4052.7648927720002</v>
      </c>
      <c r="AW23" s="21">
        <v>4070.4972354479996</v>
      </c>
      <c r="AX23" s="21">
        <v>4032.9294833319996</v>
      </c>
      <c r="AY23" s="21">
        <v>3416.0158116799998</v>
      </c>
      <c r="AZ23" s="20">
        <v>5116.6006553400002</v>
      </c>
      <c r="BA23" s="20">
        <v>4657.6878723999998</v>
      </c>
      <c r="BB23" s="20">
        <v>4399.3544175400002</v>
      </c>
      <c r="BC23" s="20">
        <v>3558.0206608600006</v>
      </c>
      <c r="BD23" s="20">
        <v>3274.9110100399998</v>
      </c>
      <c r="BE23" s="20">
        <v>3231.5127203599991</v>
      </c>
      <c r="BF23" s="20">
        <v>4167.1295413000007</v>
      </c>
      <c r="BG23" s="20">
        <v>5209.7451039999996</v>
      </c>
      <c r="BH23" s="20">
        <v>4823.01786438</v>
      </c>
      <c r="BI23" s="20">
        <v>4289.7528106599993</v>
      </c>
      <c r="BK23" s="9">
        <v>4706.1960999999992</v>
      </c>
      <c r="BL23" s="9">
        <v>3138.4399800000001</v>
      </c>
      <c r="BM23" s="9">
        <v>3397.5676000000003</v>
      </c>
      <c r="BN23" s="9">
        <v>4066.4080800000002</v>
      </c>
    </row>
    <row r="24" spans="1:66" hidden="1" outlineLevel="1">
      <c r="A24" s="19" t="s">
        <v>66</v>
      </c>
      <c r="B24" s="19"/>
      <c r="C24" s="19"/>
      <c r="D24" s="20">
        <v>4487.6024558999998</v>
      </c>
      <c r="E24" s="20">
        <v>4023.8804049000009</v>
      </c>
      <c r="F24" s="20">
        <v>4821.1428245000006</v>
      </c>
      <c r="G24" s="20">
        <v>3965.7564153999997</v>
      </c>
      <c r="H24" s="20">
        <v>4072.8257785999999</v>
      </c>
      <c r="I24" s="20">
        <v>3844.3295220000005</v>
      </c>
      <c r="J24" s="20">
        <v>3830.0022305000002</v>
      </c>
      <c r="K24" s="20">
        <v>3963.5230428999994</v>
      </c>
      <c r="L24" s="20">
        <v>3856.5931268000008</v>
      </c>
      <c r="M24" s="20">
        <v>3470.9983585000004</v>
      </c>
      <c r="N24" s="20">
        <v>3853.0708938999996</v>
      </c>
      <c r="O24" s="20">
        <v>1992.2877510000003</v>
      </c>
      <c r="P24" s="21">
        <v>3871.1569147599994</v>
      </c>
      <c r="Q24" s="21">
        <v>3551.2821142599996</v>
      </c>
      <c r="R24" s="21">
        <v>4005.4625844599996</v>
      </c>
      <c r="S24" s="21">
        <v>4170.2406456599992</v>
      </c>
      <c r="T24" s="21">
        <v>3518.0508212600002</v>
      </c>
      <c r="U24" s="21">
        <v>3773.2058646600003</v>
      </c>
      <c r="V24" s="21">
        <v>3558.9460671600009</v>
      </c>
      <c r="W24" s="21">
        <v>4272.8023381600015</v>
      </c>
      <c r="X24" s="21">
        <v>4392.7980119600015</v>
      </c>
      <c r="Y24" s="21">
        <v>4503.3990406600005</v>
      </c>
      <c r="Z24" s="21">
        <v>4571.8700915600002</v>
      </c>
      <c r="AA24" s="21">
        <v>3429.1238811000003</v>
      </c>
      <c r="AB24" s="20">
        <v>4266.281502060001</v>
      </c>
      <c r="AC24" s="20">
        <v>4005.5540518000003</v>
      </c>
      <c r="AD24" s="20">
        <v>3507.1220496999999</v>
      </c>
      <c r="AE24" s="20">
        <v>3851.4491703000003</v>
      </c>
      <c r="AF24" s="20">
        <v>4381.1546684999994</v>
      </c>
      <c r="AG24" s="20">
        <v>4936.3207380999993</v>
      </c>
      <c r="AH24" s="20">
        <v>4670.7765405999999</v>
      </c>
      <c r="AI24" s="20">
        <v>4384.0388629999998</v>
      </c>
      <c r="AJ24" s="20">
        <v>4329.7842188000004</v>
      </c>
      <c r="AK24" s="20">
        <v>5099.673512899999</v>
      </c>
      <c r="AL24" s="20">
        <v>5430.0636830999993</v>
      </c>
      <c r="AM24" s="20">
        <v>3341.2760426999998</v>
      </c>
      <c r="AN24" s="21">
        <v>4045.8267262999989</v>
      </c>
      <c r="AO24" s="21">
        <v>5552.1351276000005</v>
      </c>
      <c r="AP24" s="21">
        <v>3829.8297332040006</v>
      </c>
      <c r="AQ24" s="21">
        <v>5852.9455057200003</v>
      </c>
      <c r="AR24" s="21">
        <v>4903.2839472000005</v>
      </c>
      <c r="AS24" s="21">
        <v>5021.8856015320007</v>
      </c>
      <c r="AT24" s="21">
        <v>4559.78303228</v>
      </c>
      <c r="AU24" s="21">
        <v>4010.3014568159997</v>
      </c>
      <c r="AV24" s="21">
        <v>4052.7648927720002</v>
      </c>
      <c r="AW24" s="21">
        <v>4631.4982354479998</v>
      </c>
      <c r="AX24" s="21">
        <v>4364.3734833319995</v>
      </c>
      <c r="AY24" s="21">
        <v>3507.6548116799995</v>
      </c>
      <c r="AZ24" s="20">
        <v>5231.6336553399997</v>
      </c>
      <c r="BA24" s="20">
        <v>4782.4918723999999</v>
      </c>
      <c r="BB24" s="20">
        <v>4501.1034175400009</v>
      </c>
      <c r="BC24" s="20">
        <v>3659.5666608600004</v>
      </c>
      <c r="BD24" s="20">
        <v>3391.5310100399997</v>
      </c>
      <c r="BE24" s="20">
        <v>3305.1837203599989</v>
      </c>
      <c r="BF24" s="20">
        <v>4335.9175413000003</v>
      </c>
      <c r="BG24" s="20">
        <v>5429.9581039999994</v>
      </c>
      <c r="BH24" s="20">
        <v>5292.6508643799998</v>
      </c>
      <c r="BI24" s="20">
        <v>4710.0218106599996</v>
      </c>
      <c r="BJ24" s="6">
        <v>4174.8518400000003</v>
      </c>
      <c r="BK24" s="9"/>
      <c r="BL24" s="9"/>
      <c r="BM24" s="9"/>
      <c r="BN24" s="9"/>
    </row>
    <row r="25" spans="1:66" hidden="1" outlineLevel="1">
      <c r="A25" s="19" t="s">
        <v>67</v>
      </c>
      <c r="B25" s="19"/>
      <c r="C25" s="19"/>
      <c r="D25" s="20">
        <v>1580.8042500000001</v>
      </c>
      <c r="E25" s="20">
        <v>1898.0917100000001</v>
      </c>
      <c r="F25" s="20">
        <v>1887.2912799999999</v>
      </c>
      <c r="G25" s="20">
        <v>2820.1540400000004</v>
      </c>
      <c r="H25" s="20">
        <v>2445.4341699999995</v>
      </c>
      <c r="I25" s="20">
        <v>2387.55017</v>
      </c>
      <c r="J25" s="20">
        <v>2621.6753799999997</v>
      </c>
      <c r="K25" s="20">
        <v>2263.7064499999997</v>
      </c>
      <c r="L25" s="20">
        <v>2340.7962299999999</v>
      </c>
      <c r="M25" s="20">
        <v>2610.9340299999999</v>
      </c>
      <c r="N25" s="20">
        <v>1870.00431</v>
      </c>
      <c r="O25" s="20">
        <v>1208.4997499999999</v>
      </c>
      <c r="P25" s="21">
        <v>735.97784999999999</v>
      </c>
      <c r="Q25" s="21">
        <v>647.32542999999998</v>
      </c>
      <c r="R25" s="21">
        <v>696.77719999999999</v>
      </c>
      <c r="S25" s="21">
        <v>571.89293000000009</v>
      </c>
      <c r="T25" s="21">
        <v>1354.73846</v>
      </c>
      <c r="U25" s="21">
        <v>1297.57107</v>
      </c>
      <c r="V25" s="21">
        <v>1397.1668099999997</v>
      </c>
      <c r="W25" s="21">
        <v>1027.345</v>
      </c>
      <c r="X25" s="21">
        <v>1100.8790200000001</v>
      </c>
      <c r="Y25" s="21">
        <v>1147.5273300000001</v>
      </c>
      <c r="Z25" s="21">
        <v>1186.7827400000001</v>
      </c>
      <c r="AA25" s="21">
        <v>1194.4732099999999</v>
      </c>
      <c r="AB25" s="20">
        <v>1111.88526</v>
      </c>
      <c r="AC25" s="20">
        <v>1785.0634700000001</v>
      </c>
      <c r="AD25" s="20">
        <v>2280.1722</v>
      </c>
      <c r="AE25" s="20">
        <v>1263.0093400000001</v>
      </c>
      <c r="AF25" s="20">
        <v>942.22037</v>
      </c>
      <c r="AG25" s="20">
        <v>584.02706000000001</v>
      </c>
      <c r="AH25" s="20">
        <v>824.13013999999998</v>
      </c>
      <c r="AI25" s="20">
        <v>1414.84484</v>
      </c>
      <c r="AJ25" s="20">
        <v>2143.03971</v>
      </c>
      <c r="AK25" s="20">
        <v>1863.0868500000001</v>
      </c>
      <c r="AL25" s="20">
        <v>2347.4637600000001</v>
      </c>
      <c r="AM25" s="20">
        <v>2208.8656099999998</v>
      </c>
      <c r="AN25" s="21">
        <v>2273.6320499999997</v>
      </c>
      <c r="AO25" s="21">
        <v>1595.0593800000001</v>
      </c>
      <c r="AP25" s="21">
        <v>3877.8462500000001</v>
      </c>
      <c r="AQ25" s="21">
        <v>2821.8198500000003</v>
      </c>
      <c r="AR25" s="21">
        <v>2784.4951900000001</v>
      </c>
      <c r="AS25" s="21">
        <v>3144.3744799999999</v>
      </c>
      <c r="AT25" s="21">
        <v>2610.7283500000003</v>
      </c>
      <c r="AU25" s="21">
        <v>3383.71922</v>
      </c>
      <c r="AV25" s="21">
        <v>3301.1799700000001</v>
      </c>
      <c r="AW25" s="21">
        <v>4014.0752199999997</v>
      </c>
      <c r="AX25" s="21">
        <v>4435.5918099999999</v>
      </c>
      <c r="AY25" s="21">
        <v>4578.1484700000001</v>
      </c>
      <c r="AZ25" s="20">
        <v>3039.8857200000002</v>
      </c>
      <c r="BA25" s="20">
        <v>2599.9923899999999</v>
      </c>
      <c r="BB25" s="20">
        <v>3152.0549400000004</v>
      </c>
      <c r="BC25" s="20">
        <v>3827.2365400000003</v>
      </c>
      <c r="BD25" s="20">
        <v>4232.1997899999997</v>
      </c>
      <c r="BE25" s="20">
        <v>4451.2876100000003</v>
      </c>
      <c r="BF25" s="20">
        <v>4212.0376000000006</v>
      </c>
      <c r="BG25" s="20">
        <v>3351.0182</v>
      </c>
      <c r="BH25" s="20">
        <v>3927.9369899999997</v>
      </c>
      <c r="BI25" s="20">
        <v>4098.22001</v>
      </c>
      <c r="BK25" s="9"/>
    </row>
    <row r="26" spans="1:66" collapsed="1">
      <c r="A26" s="19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K26" s="9"/>
    </row>
    <row r="27" spans="1:66">
      <c r="A27" s="22" t="s">
        <v>68</v>
      </c>
      <c r="B27" s="19"/>
      <c r="C27" s="6" t="s">
        <v>69</v>
      </c>
      <c r="D27" s="9">
        <v>2405.8687058999999</v>
      </c>
      <c r="E27" s="9">
        <v>2219.8660049000005</v>
      </c>
      <c r="F27" s="9">
        <v>2118.1133445</v>
      </c>
      <c r="G27" s="9">
        <v>2345.7693753999997</v>
      </c>
      <c r="H27" s="9">
        <v>2049.4796886000004</v>
      </c>
      <c r="I27" s="9">
        <v>1907.9368020000002</v>
      </c>
      <c r="J27" s="9">
        <v>1648.1633105000001</v>
      </c>
      <c r="K27" s="9">
        <v>1457.8956229</v>
      </c>
      <c r="L27" s="9">
        <v>1986.2617267999999</v>
      </c>
      <c r="M27" s="9">
        <v>2358.8199285000001</v>
      </c>
      <c r="N27" s="9">
        <v>2692.4068539</v>
      </c>
      <c r="O27" s="9">
        <v>1756.4964709999999</v>
      </c>
      <c r="P27" s="17">
        <v>2834.0324147599995</v>
      </c>
      <c r="Q27" s="17">
        <v>2925.6072042599999</v>
      </c>
      <c r="R27" s="17">
        <v>2681.3845644599996</v>
      </c>
      <c r="S27" s="17">
        <v>2349.5857756599999</v>
      </c>
      <c r="T27" s="17">
        <v>2638.1050712599999</v>
      </c>
      <c r="U27" s="17">
        <v>2594.5673646599998</v>
      </c>
      <c r="V27" s="17">
        <v>2254.0787271600002</v>
      </c>
      <c r="W27" s="17">
        <v>3018.9043781600003</v>
      </c>
      <c r="X27" s="17">
        <v>3035.0437719600004</v>
      </c>
      <c r="Y27" s="17">
        <v>2924.7056606599999</v>
      </c>
      <c r="Z27" s="17">
        <v>2646.7037515600005</v>
      </c>
      <c r="AA27" s="17">
        <v>1282.9122811000002</v>
      </c>
      <c r="AB27" s="9">
        <v>1633.46011206</v>
      </c>
      <c r="AC27" s="9">
        <v>1906.9383518</v>
      </c>
      <c r="AD27" s="9">
        <v>2164.5810197000001</v>
      </c>
      <c r="AE27" s="9">
        <v>2270.4437203000002</v>
      </c>
      <c r="AF27" s="9">
        <v>2544.6799185</v>
      </c>
      <c r="AG27" s="9">
        <v>2582.9870180999997</v>
      </c>
      <c r="AH27" s="9">
        <v>1881.1539505999999</v>
      </c>
      <c r="AI27" s="9">
        <v>2191.5005329999999</v>
      </c>
      <c r="AJ27" s="9">
        <v>2128.9581788</v>
      </c>
      <c r="AK27" s="9">
        <v>2505.9116928999997</v>
      </c>
      <c r="AL27" s="9">
        <v>2475.4485430999994</v>
      </c>
      <c r="AM27" s="9">
        <v>1882.9517927000002</v>
      </c>
      <c r="AN27" s="17">
        <v>2622.0474063000001</v>
      </c>
      <c r="AO27" s="17">
        <v>2755.8181376000002</v>
      </c>
      <c r="AP27" s="17">
        <v>2937.5638732040006</v>
      </c>
      <c r="AQ27" s="17">
        <v>2659.7266757200005</v>
      </c>
      <c r="AR27" s="17">
        <v>2314.4057372000002</v>
      </c>
      <c r="AS27" s="17">
        <v>2175.4704815320001</v>
      </c>
      <c r="AT27" s="17">
        <v>1440.7665122800004</v>
      </c>
      <c r="AU27" s="17">
        <v>1579.7850968160001</v>
      </c>
      <c r="AV27" s="17">
        <v>1559.4996127720001</v>
      </c>
      <c r="AW27" s="17">
        <v>1584.3509754480001</v>
      </c>
      <c r="AX27" s="17">
        <v>1684.1579433320003</v>
      </c>
      <c r="AY27" s="17">
        <v>1510.2787216799998</v>
      </c>
      <c r="AZ27" s="9">
        <v>1832.4716953399998</v>
      </c>
      <c r="BA27" s="9">
        <v>1824.2866423999999</v>
      </c>
      <c r="BB27" s="9">
        <v>1733.1114975400001</v>
      </c>
      <c r="BC27" s="9">
        <v>1467.3726908600001</v>
      </c>
      <c r="BD27" s="9">
        <v>1562.7175500399999</v>
      </c>
      <c r="BE27" s="9">
        <v>1733.0117403599997</v>
      </c>
      <c r="BF27" s="9">
        <v>1680.3884813</v>
      </c>
      <c r="BG27" s="9">
        <v>1286.517754</v>
      </c>
      <c r="BH27" s="9">
        <v>1528.67717438</v>
      </c>
      <c r="BI27" s="9">
        <v>1557.6461706599998</v>
      </c>
      <c r="BK27" s="9"/>
    </row>
    <row r="28" spans="1:66">
      <c r="A28" s="19"/>
      <c r="B28" s="19"/>
      <c r="C28" s="6" t="s">
        <v>56</v>
      </c>
      <c r="D28" s="9">
        <v>3859.2570000000005</v>
      </c>
      <c r="E28" s="9">
        <v>3367.6775600000001</v>
      </c>
      <c r="F28" s="9">
        <v>3885.8003100000005</v>
      </c>
      <c r="G28" s="9">
        <v>3976.3352799999998</v>
      </c>
      <c r="H28" s="9">
        <v>4385.64084</v>
      </c>
      <c r="I28" s="9">
        <v>4637.6652800000002</v>
      </c>
      <c r="J28" s="9">
        <v>3664.2650700000004</v>
      </c>
      <c r="K28" s="9">
        <v>3652.3375599999999</v>
      </c>
      <c r="L28" s="9">
        <v>3356.4917400000004</v>
      </c>
      <c r="M28" s="9">
        <v>3187.5903600000001</v>
      </c>
      <c r="N28" s="9">
        <v>3479.8601799999997</v>
      </c>
      <c r="O28" s="9">
        <v>2461.2023300000001</v>
      </c>
      <c r="P28" s="17">
        <v>2655.2929199999999</v>
      </c>
      <c r="Q28" s="17">
        <v>2175.4760900000001</v>
      </c>
      <c r="R28" s="17">
        <v>2335.2666800000002</v>
      </c>
      <c r="S28" s="17">
        <v>2854.1857499999996</v>
      </c>
      <c r="T28" s="17">
        <v>2528.4825900000001</v>
      </c>
      <c r="U28" s="17">
        <v>3076.1373700000004</v>
      </c>
      <c r="V28" s="17">
        <v>2704.4785200000001</v>
      </c>
      <c r="W28" s="17">
        <v>2510.0690600000003</v>
      </c>
      <c r="X28" s="17">
        <v>3007.7203500000001</v>
      </c>
      <c r="Y28" s="17">
        <v>3355.8772300000001</v>
      </c>
      <c r="Z28" s="17">
        <v>3387.7386900000001</v>
      </c>
      <c r="AA28" s="17">
        <v>3187.5775899999999</v>
      </c>
      <c r="AB28" s="9">
        <v>3946.7727600000007</v>
      </c>
      <c r="AC28" s="9">
        <v>3526.2920899999999</v>
      </c>
      <c r="AD28" s="9">
        <v>3718.29504</v>
      </c>
      <c r="AE28" s="9">
        <v>3836.0231700000004</v>
      </c>
      <c r="AF28" s="9">
        <v>3671.5251400000002</v>
      </c>
      <c r="AG28" s="9">
        <v>3991.7629900000002</v>
      </c>
      <c r="AH28" s="9">
        <v>4281.7209000000003</v>
      </c>
      <c r="AI28" s="9">
        <v>4028.2561500000002</v>
      </c>
      <c r="AJ28" s="9">
        <v>4302.8592699999999</v>
      </c>
      <c r="AK28" s="9">
        <v>4638.3694699999996</v>
      </c>
      <c r="AL28" s="9">
        <v>4393.5040200000003</v>
      </c>
      <c r="AM28" s="9">
        <v>3092.5700500000003</v>
      </c>
      <c r="AN28" s="17">
        <v>3140.0546099999997</v>
      </c>
      <c r="AO28" s="17">
        <v>4197.99856</v>
      </c>
      <c r="AP28" s="17">
        <v>3152.80501</v>
      </c>
      <c r="AQ28" s="17">
        <v>4691.8586599999999</v>
      </c>
      <c r="AR28" s="17">
        <v>4883.1618100000005</v>
      </c>
      <c r="AS28" s="17">
        <v>4579.1611000000003</v>
      </c>
      <c r="AT28" s="17">
        <v>4195.0625499999996</v>
      </c>
      <c r="AU28" s="17">
        <v>3799.8184799999999</v>
      </c>
      <c r="AV28" s="17">
        <v>4346.4033300000001</v>
      </c>
      <c r="AW28" s="17">
        <v>4758.4421499999999</v>
      </c>
      <c r="AX28" s="17">
        <v>4736.6186899999993</v>
      </c>
      <c r="AY28" s="17">
        <v>3938.9411300000002</v>
      </c>
      <c r="AZ28" s="9">
        <v>5583.0470300000006</v>
      </c>
      <c r="BA28" s="9">
        <v>5468.3672200000001</v>
      </c>
      <c r="BB28" s="9">
        <v>4797.3877000000002</v>
      </c>
      <c r="BC28" s="9">
        <v>4446.8904000000002</v>
      </c>
      <c r="BD28" s="9">
        <v>4702.2608300000002</v>
      </c>
      <c r="BE28" s="9">
        <v>4676.6074499999995</v>
      </c>
      <c r="BF28" s="9">
        <v>5020.1623799999998</v>
      </c>
      <c r="BG28" s="9">
        <v>5704.1111299999993</v>
      </c>
      <c r="BH28" s="9">
        <v>5800.0362599999999</v>
      </c>
      <c r="BI28" s="9">
        <v>5700.6040899999998</v>
      </c>
      <c r="BK28" s="9"/>
    </row>
    <row r="29" spans="1:66">
      <c r="A29" s="19"/>
      <c r="B29" s="19"/>
      <c r="C29" s="6" t="s">
        <v>60</v>
      </c>
      <c r="D29" s="9">
        <v>-1777.52325</v>
      </c>
      <c r="E29" s="9">
        <v>-1563.6631600000001</v>
      </c>
      <c r="F29" s="9">
        <v>-1182.7708299999999</v>
      </c>
      <c r="G29" s="9">
        <v>-2356.3482399999998</v>
      </c>
      <c r="H29" s="9">
        <v>-2362.2947500000005</v>
      </c>
      <c r="I29" s="9">
        <v>-2701.2725599999999</v>
      </c>
      <c r="J29" s="9">
        <v>-1482.42615</v>
      </c>
      <c r="K29" s="9">
        <v>-1146.7101400000001</v>
      </c>
      <c r="L29" s="9">
        <v>-1486.1603399999999</v>
      </c>
      <c r="M29" s="9">
        <v>-2075.4119299999998</v>
      </c>
      <c r="N29" s="9">
        <v>-2319.19614</v>
      </c>
      <c r="O29" s="9">
        <v>-2225.4110500000002</v>
      </c>
      <c r="P29" s="17">
        <v>-1618.16842</v>
      </c>
      <c r="Q29" s="17">
        <v>-1549.8011800000002</v>
      </c>
      <c r="R29" s="17">
        <v>-1011.1886599999999</v>
      </c>
      <c r="S29" s="17">
        <v>-1033.5308800000003</v>
      </c>
      <c r="T29" s="17">
        <v>-1648.5368400000002</v>
      </c>
      <c r="U29" s="17">
        <v>-1897.4988699999999</v>
      </c>
      <c r="V29" s="17">
        <v>-1399.6111800000001</v>
      </c>
      <c r="W29" s="17">
        <v>-1256.1711</v>
      </c>
      <c r="X29" s="17">
        <v>-1649.9661099999998</v>
      </c>
      <c r="Y29" s="17">
        <v>-1777.1838499999999</v>
      </c>
      <c r="Z29" s="17">
        <v>-1462.5723499999999</v>
      </c>
      <c r="AA29" s="17">
        <v>-1041.3659900000002</v>
      </c>
      <c r="AB29" s="9">
        <v>-1313.95137</v>
      </c>
      <c r="AC29" s="9">
        <v>-1427.6763900000001</v>
      </c>
      <c r="AD29" s="9">
        <v>-2375.7540100000001</v>
      </c>
      <c r="AE29" s="9">
        <v>-2255.0177199999998</v>
      </c>
      <c r="AF29" s="9">
        <v>-1835.0503900000001</v>
      </c>
      <c r="AG29" s="9">
        <v>-1638.4292700000001</v>
      </c>
      <c r="AH29" s="9">
        <v>-1492.0983099999999</v>
      </c>
      <c r="AI29" s="9">
        <v>-1835.7178199999998</v>
      </c>
      <c r="AJ29" s="9">
        <v>-2102.03323</v>
      </c>
      <c r="AK29" s="9">
        <v>-2044.6076500000001</v>
      </c>
      <c r="AL29" s="9">
        <v>-1438.8888800000002</v>
      </c>
      <c r="AM29" s="9">
        <v>-1634.2458000000001</v>
      </c>
      <c r="AN29" s="17">
        <v>-1716.2752900000003</v>
      </c>
      <c r="AO29" s="17">
        <v>-1401.6815699999997</v>
      </c>
      <c r="AP29" s="17">
        <v>-2260.5391500000001</v>
      </c>
      <c r="AQ29" s="17">
        <v>-1498.6398299999998</v>
      </c>
      <c r="AR29" s="17">
        <v>-2294.2835999999998</v>
      </c>
      <c r="AS29" s="17">
        <v>-1732.7459799999999</v>
      </c>
      <c r="AT29" s="17">
        <v>-1076.04603</v>
      </c>
      <c r="AU29" s="17">
        <v>-1369.3021200000001</v>
      </c>
      <c r="AV29" s="17">
        <v>-1853.1380499999998</v>
      </c>
      <c r="AW29" s="17">
        <v>-1711.2948900000004</v>
      </c>
      <c r="AX29" s="17">
        <v>-2056.4031500000001</v>
      </c>
      <c r="AY29" s="17">
        <v>-1941.5650400000002</v>
      </c>
      <c r="AZ29" s="9">
        <v>-2183.8850700000003</v>
      </c>
      <c r="BA29" s="9">
        <v>-2510.1619900000001</v>
      </c>
      <c r="BB29" s="9">
        <v>-2029.3957800000001</v>
      </c>
      <c r="BC29" s="9">
        <v>-2254.69643</v>
      </c>
      <c r="BD29" s="9">
        <v>-2873.4473700000003</v>
      </c>
      <c r="BE29" s="9">
        <v>-3104.4354700000004</v>
      </c>
      <c r="BF29" s="9">
        <v>-2364.6333199999999</v>
      </c>
      <c r="BG29" s="9">
        <v>-1560.6707799999999</v>
      </c>
      <c r="BH29" s="9">
        <v>-2036.0625699999998</v>
      </c>
      <c r="BI29" s="9">
        <v>-2548.2284499999996</v>
      </c>
      <c r="BK29" s="9"/>
    </row>
    <row r="30" spans="1:66">
      <c r="A30" s="19"/>
      <c r="B30" s="19"/>
      <c r="C30" s="6" t="s">
        <v>64</v>
      </c>
      <c r="D30" s="38">
        <f>SUM(D27:D29)</f>
        <v>4487.6024558999998</v>
      </c>
      <c r="E30" s="38">
        <f t="shared" ref="E30:BI30" si="0">SUM(E27:E29)</f>
        <v>4023.8804049000009</v>
      </c>
      <c r="F30" s="38">
        <f t="shared" si="0"/>
        <v>4821.1428245000006</v>
      </c>
      <c r="G30" s="38">
        <f t="shared" si="0"/>
        <v>3965.7564153999997</v>
      </c>
      <c r="H30" s="38">
        <f t="shared" si="0"/>
        <v>4072.8257785999999</v>
      </c>
      <c r="I30" s="38">
        <f t="shared" si="0"/>
        <v>3844.3295220000005</v>
      </c>
      <c r="J30" s="38">
        <f t="shared" si="0"/>
        <v>3830.0022305000002</v>
      </c>
      <c r="K30" s="38">
        <f t="shared" si="0"/>
        <v>3963.5230428999994</v>
      </c>
      <c r="L30" s="38">
        <f t="shared" si="0"/>
        <v>3856.5931268000008</v>
      </c>
      <c r="M30" s="38">
        <f t="shared" si="0"/>
        <v>3470.9983585000004</v>
      </c>
      <c r="N30" s="38">
        <f t="shared" si="0"/>
        <v>3853.0708938999996</v>
      </c>
      <c r="O30" s="38">
        <f t="shared" si="0"/>
        <v>1992.2877510000003</v>
      </c>
      <c r="P30" s="38">
        <f t="shared" si="0"/>
        <v>3871.1569147599994</v>
      </c>
      <c r="Q30" s="38">
        <f t="shared" si="0"/>
        <v>3551.2821142599996</v>
      </c>
      <c r="R30" s="38">
        <f t="shared" si="0"/>
        <v>4005.4625844599996</v>
      </c>
      <c r="S30" s="38">
        <f t="shared" si="0"/>
        <v>4170.2406456599992</v>
      </c>
      <c r="T30" s="38">
        <f t="shared" si="0"/>
        <v>3518.0508212600002</v>
      </c>
      <c r="U30" s="38">
        <f t="shared" si="0"/>
        <v>3773.2058646600003</v>
      </c>
      <c r="V30" s="38">
        <f t="shared" si="0"/>
        <v>3558.9460671600009</v>
      </c>
      <c r="W30" s="38">
        <f t="shared" si="0"/>
        <v>4272.8023381600015</v>
      </c>
      <c r="X30" s="38">
        <f t="shared" si="0"/>
        <v>4392.7980119600015</v>
      </c>
      <c r="Y30" s="38">
        <f t="shared" si="0"/>
        <v>4503.3990406600005</v>
      </c>
      <c r="Z30" s="38">
        <f t="shared" si="0"/>
        <v>4571.8700915600002</v>
      </c>
      <c r="AA30" s="38">
        <f t="shared" si="0"/>
        <v>3429.1238811000003</v>
      </c>
      <c r="AB30" s="38">
        <f t="shared" si="0"/>
        <v>4266.281502060001</v>
      </c>
      <c r="AC30" s="38">
        <f t="shared" si="0"/>
        <v>4005.5540518000003</v>
      </c>
      <c r="AD30" s="38">
        <f t="shared" si="0"/>
        <v>3507.1220496999999</v>
      </c>
      <c r="AE30" s="38">
        <f t="shared" si="0"/>
        <v>3851.4491703000003</v>
      </c>
      <c r="AF30" s="38">
        <f t="shared" si="0"/>
        <v>4381.1546684999994</v>
      </c>
      <c r="AG30" s="38">
        <f t="shared" si="0"/>
        <v>4936.3207380999993</v>
      </c>
      <c r="AH30" s="38">
        <f t="shared" si="0"/>
        <v>4670.7765405999999</v>
      </c>
      <c r="AI30" s="38">
        <f t="shared" si="0"/>
        <v>4384.0388629999998</v>
      </c>
      <c r="AJ30" s="38">
        <f t="shared" si="0"/>
        <v>4329.7842188000004</v>
      </c>
      <c r="AK30" s="38">
        <f t="shared" si="0"/>
        <v>5099.673512899999</v>
      </c>
      <c r="AL30" s="38">
        <f t="shared" si="0"/>
        <v>5430.0636830999993</v>
      </c>
      <c r="AM30" s="38">
        <f t="shared" si="0"/>
        <v>3341.2760426999998</v>
      </c>
      <c r="AN30" s="38">
        <f t="shared" si="0"/>
        <v>4045.8267262999989</v>
      </c>
      <c r="AO30" s="38">
        <f t="shared" si="0"/>
        <v>5552.1351276000005</v>
      </c>
      <c r="AP30" s="38">
        <f t="shared" si="0"/>
        <v>3829.8297332040006</v>
      </c>
      <c r="AQ30" s="38">
        <f t="shared" si="0"/>
        <v>5852.9455057200003</v>
      </c>
      <c r="AR30" s="38">
        <f t="shared" si="0"/>
        <v>4903.2839472000005</v>
      </c>
      <c r="AS30" s="38">
        <f t="shared" si="0"/>
        <v>5021.8856015320007</v>
      </c>
      <c r="AT30" s="38">
        <f t="shared" si="0"/>
        <v>4559.78303228</v>
      </c>
      <c r="AU30" s="38">
        <f t="shared" si="0"/>
        <v>4010.3014568159997</v>
      </c>
      <c r="AV30" s="38">
        <f t="shared" si="0"/>
        <v>4052.7648927720002</v>
      </c>
      <c r="AW30" s="38">
        <f t="shared" si="0"/>
        <v>4631.4982354479998</v>
      </c>
      <c r="AX30" s="38">
        <f t="shared" si="0"/>
        <v>4364.3734833319995</v>
      </c>
      <c r="AY30" s="38">
        <f t="shared" si="0"/>
        <v>3507.6548116799995</v>
      </c>
      <c r="AZ30" s="38">
        <f t="shared" si="0"/>
        <v>5231.6336553399997</v>
      </c>
      <c r="BA30" s="38">
        <f t="shared" si="0"/>
        <v>4782.4918723999999</v>
      </c>
      <c r="BB30" s="38">
        <f t="shared" si="0"/>
        <v>4501.1034175400009</v>
      </c>
      <c r="BC30" s="38">
        <f t="shared" si="0"/>
        <v>3659.5666608600004</v>
      </c>
      <c r="BD30" s="38">
        <f t="shared" si="0"/>
        <v>3391.5310100399997</v>
      </c>
      <c r="BE30" s="38">
        <f t="shared" si="0"/>
        <v>3305.1837203599989</v>
      </c>
      <c r="BF30" s="38">
        <f t="shared" si="0"/>
        <v>4335.9175413000003</v>
      </c>
      <c r="BG30" s="38">
        <f t="shared" si="0"/>
        <v>5429.9581039999994</v>
      </c>
      <c r="BH30" s="38">
        <f t="shared" si="0"/>
        <v>5292.6508643799998</v>
      </c>
      <c r="BI30" s="38">
        <f t="shared" si="0"/>
        <v>4710.0218106599996</v>
      </c>
      <c r="BK30" s="9"/>
    </row>
    <row r="31" spans="1:66">
      <c r="A31" s="19" t="s">
        <v>70</v>
      </c>
      <c r="O31" s="9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BK31" s="9"/>
    </row>
    <row r="32" spans="1:66">
      <c r="A32" s="6" t="s">
        <v>71</v>
      </c>
      <c r="C32" s="6" t="s">
        <v>155</v>
      </c>
      <c r="D32" s="9">
        <v>2759.82035</v>
      </c>
      <c r="E32" s="9">
        <v>5446.5823599999994</v>
      </c>
      <c r="F32" s="9">
        <v>8595.7553900000003</v>
      </c>
      <c r="G32" s="9">
        <v>11432.662440000002</v>
      </c>
      <c r="H32" s="9">
        <v>14055.712380000003</v>
      </c>
      <c r="I32" s="9">
        <v>16834.935389999999</v>
      </c>
      <c r="J32" s="9">
        <v>19153.45074</v>
      </c>
      <c r="K32" s="9">
        <v>21136.892790000002</v>
      </c>
      <c r="L32" s="9">
        <v>23340.799279999999</v>
      </c>
      <c r="M32" s="9">
        <v>25612.72178</v>
      </c>
      <c r="N32" s="9">
        <v>27490.043440000001</v>
      </c>
      <c r="O32" s="9">
        <v>29078.969130000001</v>
      </c>
      <c r="P32" s="17">
        <v>1835.6566299999997</v>
      </c>
      <c r="Q32" s="17">
        <v>3100.8910399999995</v>
      </c>
      <c r="R32" s="17">
        <v>4767.1247099999991</v>
      </c>
      <c r="S32" s="17">
        <v>6649.7645999999995</v>
      </c>
      <c r="T32" s="17">
        <v>8482.1356300000007</v>
      </c>
      <c r="U32" s="17">
        <v>10747.178260000001</v>
      </c>
      <c r="V32" s="17">
        <v>12621.94419</v>
      </c>
      <c r="W32" s="17">
        <v>13890.0082</v>
      </c>
      <c r="X32" s="17">
        <v>16014.13774</v>
      </c>
      <c r="Y32" s="17">
        <v>18295.396670000002</v>
      </c>
      <c r="Z32" s="17">
        <v>20323.596540000002</v>
      </c>
      <c r="AA32" s="17">
        <v>22342.564070000004</v>
      </c>
      <c r="AB32" s="9">
        <v>2420.1197000000002</v>
      </c>
      <c r="AC32" s="9">
        <v>4747.4477699999998</v>
      </c>
      <c r="AD32" s="9">
        <v>7374.2189900000003</v>
      </c>
      <c r="AE32" s="9">
        <v>9585.787580000002</v>
      </c>
      <c r="AF32" s="9">
        <v>12020.436770000002</v>
      </c>
      <c r="AG32" s="9">
        <v>14872.096650000003</v>
      </c>
      <c r="AH32" s="9">
        <v>17745.219879999997</v>
      </c>
      <c r="AI32" s="9">
        <v>20057.265539999997</v>
      </c>
      <c r="AJ32" s="9">
        <v>23375.752079999998</v>
      </c>
      <c r="AK32" s="9">
        <v>26326.801310000003</v>
      </c>
      <c r="AL32" s="9">
        <v>29448.407050000002</v>
      </c>
      <c r="AM32" s="9">
        <v>32116.451129999998</v>
      </c>
      <c r="AN32" s="17">
        <v>2519.42902</v>
      </c>
      <c r="AO32" s="17">
        <v>5836.6146099999996</v>
      </c>
      <c r="AP32" s="17">
        <v>9613.5244000000002</v>
      </c>
      <c r="AQ32" s="17">
        <v>13511.890600000002</v>
      </c>
      <c r="AR32" s="17">
        <v>17037.361499999999</v>
      </c>
      <c r="AS32" s="17">
        <v>20075.4676</v>
      </c>
      <c r="AT32" s="17">
        <v>23241.819820000004</v>
      </c>
      <c r="AU32" s="17">
        <v>26216.984359999999</v>
      </c>
      <c r="AV32" s="17">
        <v>29482.197659999998</v>
      </c>
      <c r="AW32" s="17">
        <v>33283.451489999999</v>
      </c>
      <c r="AX32" s="17">
        <v>36835.235589999989</v>
      </c>
      <c r="AY32" s="17">
        <v>39408.104430000007</v>
      </c>
      <c r="AZ32" s="9">
        <v>3136.5521400000002</v>
      </c>
      <c r="BA32" s="9">
        <v>6496.9622100000006</v>
      </c>
      <c r="BB32" s="9">
        <v>10288.23683</v>
      </c>
      <c r="BC32" s="9">
        <v>13625.329389999999</v>
      </c>
      <c r="BD32" s="9">
        <v>17342.016809999997</v>
      </c>
      <c r="BE32" s="9">
        <v>20683.681339999996</v>
      </c>
      <c r="BF32" s="9">
        <v>24131.809039999996</v>
      </c>
      <c r="BG32" s="9">
        <v>26856.994980000003</v>
      </c>
      <c r="BH32" s="9">
        <v>30580.903749999998</v>
      </c>
      <c r="BI32" s="9">
        <v>34055.841469999999</v>
      </c>
      <c r="BK32" s="9"/>
    </row>
    <row r="33" spans="1:63" hidden="1" outlineLevel="1">
      <c r="A33" s="6" t="s">
        <v>72</v>
      </c>
      <c r="D33" s="9">
        <v>-615.53048999999999</v>
      </c>
      <c r="E33" s="9">
        <v>-1601.1931299999999</v>
      </c>
      <c r="F33" s="9">
        <v>-2436.3268900000003</v>
      </c>
      <c r="G33" s="9">
        <v>-3255.6117600000002</v>
      </c>
      <c r="H33" s="9">
        <v>-4021.6043200000008</v>
      </c>
      <c r="I33" s="9">
        <v>-5019.01404</v>
      </c>
      <c r="J33" s="9">
        <v>-5504.6239400000004</v>
      </c>
      <c r="K33" s="9">
        <v>-6168.7037700000001</v>
      </c>
      <c r="L33" s="9">
        <v>-7000.71713</v>
      </c>
      <c r="M33" s="9">
        <v>-7912.4630200000001</v>
      </c>
      <c r="N33" s="9">
        <v>-8488.8224300000002</v>
      </c>
      <c r="O33" s="9">
        <v>-8745.5467800000006</v>
      </c>
      <c r="P33" s="17">
        <v>-380.63012000000003</v>
      </c>
      <c r="Q33" s="17">
        <v>-910.30885000000001</v>
      </c>
      <c r="R33" s="17">
        <v>-1242.4003400000001</v>
      </c>
      <c r="S33" s="17">
        <v>-1578.10635</v>
      </c>
      <c r="T33" s="17">
        <v>-2094.0571800000002</v>
      </c>
      <c r="U33" s="17">
        <v>-2604.65753</v>
      </c>
      <c r="V33" s="17">
        <v>-2921.5202399999998</v>
      </c>
      <c r="W33" s="17">
        <v>-3344.1214800000002</v>
      </c>
      <c r="X33" s="17">
        <v>-4043.0043700000001</v>
      </c>
      <c r="Y33" s="17">
        <v>-4660.6602899999998</v>
      </c>
      <c r="Z33" s="17">
        <v>-5081.0400399999999</v>
      </c>
      <c r="AA33" s="17">
        <v>-5458.5122099999999</v>
      </c>
      <c r="AB33" s="9">
        <v>-424.55539999999996</v>
      </c>
      <c r="AC33" s="9">
        <v>-1297.1812199999999</v>
      </c>
      <c r="AD33" s="9">
        <v>-2199.2425500000004</v>
      </c>
      <c r="AE33" s="9">
        <v>-2969.2636400000001</v>
      </c>
      <c r="AF33" s="9">
        <v>-3742.6225600000002</v>
      </c>
      <c r="AG33" s="9">
        <v>-4814.4933499999997</v>
      </c>
      <c r="AH33" s="9">
        <v>-5022.3299800000004</v>
      </c>
      <c r="AI33" s="9">
        <v>-5688.1353300000001</v>
      </c>
      <c r="AJ33" s="9">
        <v>-6895.374139999999</v>
      </c>
      <c r="AK33" s="9">
        <v>-7691.06149</v>
      </c>
      <c r="AL33" s="9">
        <v>-8926.1008099999999</v>
      </c>
      <c r="AM33" s="9">
        <v>-9587.484330000003</v>
      </c>
      <c r="AN33" s="17">
        <v>-944.85916999999995</v>
      </c>
      <c r="AO33" s="17">
        <v>-2331.2495600000002</v>
      </c>
      <c r="AP33" s="17">
        <v>-3307.4699199999995</v>
      </c>
      <c r="AQ33" s="17">
        <v>-4384.4604099999997</v>
      </c>
      <c r="AR33" s="17">
        <v>-5405.9000800000003</v>
      </c>
      <c r="AS33" s="17">
        <v>-6073.80483</v>
      </c>
      <c r="AT33" s="17">
        <v>-6555.9194499999994</v>
      </c>
      <c r="AU33" s="17">
        <v>-7486.8625299999994</v>
      </c>
      <c r="AV33" s="17">
        <v>-8606.3709500000004</v>
      </c>
      <c r="AW33" s="17">
        <v>-9735.8964799999994</v>
      </c>
      <c r="AX33" s="17">
        <v>-10517.57732</v>
      </c>
      <c r="AY33" s="17">
        <v>-11067.658959999999</v>
      </c>
      <c r="AZ33" s="9">
        <v>-948.68980999999997</v>
      </c>
      <c r="BA33" s="9">
        <v>-1889.7602999999999</v>
      </c>
      <c r="BB33" s="9">
        <v>-2812.7103999999999</v>
      </c>
      <c r="BC33" s="9">
        <v>-3742.8695499999999</v>
      </c>
      <c r="BD33" s="9">
        <v>-4740.2729799999997</v>
      </c>
      <c r="BE33" s="9">
        <v>-5658.4527300000009</v>
      </c>
      <c r="BF33" s="9">
        <v>-6443.4522099999995</v>
      </c>
      <c r="BG33" s="9">
        <v>-7005.9683400000004</v>
      </c>
      <c r="BH33" s="9">
        <v>-8420.7859500000013</v>
      </c>
      <c r="BI33" s="9">
        <v>-9464.3606099999997</v>
      </c>
      <c r="BK33" s="9"/>
    </row>
    <row r="34" spans="1:63" collapsed="1">
      <c r="A34" s="6" t="s">
        <v>73</v>
      </c>
      <c r="C34" s="6" t="s">
        <v>156</v>
      </c>
      <c r="D34" s="9">
        <v>-942.43851999999993</v>
      </c>
      <c r="E34" s="9">
        <v>-2332.1816799999997</v>
      </c>
      <c r="F34" s="9">
        <v>-3506.1633400000005</v>
      </c>
      <c r="G34" s="9">
        <v>-4903.3301900000006</v>
      </c>
      <c r="H34" s="9">
        <v>-6106.3093200000003</v>
      </c>
      <c r="I34" s="9">
        <v>-7447.8742900000007</v>
      </c>
      <c r="J34" s="9">
        <v>-8221.8850200000015</v>
      </c>
      <c r="K34" s="9">
        <v>-9319.278650000002</v>
      </c>
      <c r="L34" s="9">
        <v>-10662.98285</v>
      </c>
      <c r="M34" s="9">
        <v>-11970.322679999999</v>
      </c>
      <c r="N34" s="9">
        <v>-12906.641149999999</v>
      </c>
      <c r="O34" s="9">
        <v>-13276.399359999999</v>
      </c>
      <c r="P34" s="17">
        <v>-672.85364000000004</v>
      </c>
      <c r="Q34" s="17">
        <v>-1434.6078199999999</v>
      </c>
      <c r="R34" s="17">
        <v>-1987.6496799999998</v>
      </c>
      <c r="S34" s="17">
        <v>-2536.7394800000002</v>
      </c>
      <c r="T34" s="17">
        <v>-3362.1921599999996</v>
      </c>
      <c r="U34" s="17">
        <v>-4254.0513499999997</v>
      </c>
      <c r="V34" s="17">
        <v>-4851.0527099999999</v>
      </c>
      <c r="W34" s="17">
        <v>-5628.2999300000001</v>
      </c>
      <c r="X34" s="17">
        <v>-6721.4768700000004</v>
      </c>
      <c r="Y34" s="17">
        <v>-7775.6528199999993</v>
      </c>
      <c r="Z34" s="17">
        <v>-8454.5408800000005</v>
      </c>
      <c r="AA34" s="17">
        <v>-8983.117760000001</v>
      </c>
      <c r="AB34" s="9">
        <v>-803.13858000000005</v>
      </c>
      <c r="AC34" s="9">
        <v>-2152.9836799999998</v>
      </c>
      <c r="AD34" s="9">
        <v>-3579.3973500000002</v>
      </c>
      <c r="AE34" s="9">
        <v>-4886.4068300000008</v>
      </c>
      <c r="AF34" s="9">
        <v>-6168.5806400000001</v>
      </c>
      <c r="AG34" s="9">
        <v>-7860.1724599999998</v>
      </c>
      <c r="AH34" s="9">
        <v>-8326.4521800000002</v>
      </c>
      <c r="AI34" s="9">
        <v>-9443.0736300000008</v>
      </c>
      <c r="AJ34" s="9">
        <v>-11185.2071</v>
      </c>
      <c r="AK34" s="9">
        <v>-12546.12731</v>
      </c>
      <c r="AL34" s="9">
        <v>-14299.435659999999</v>
      </c>
      <c r="AM34" s="9">
        <v>-15129.183210000003</v>
      </c>
      <c r="AN34" s="17">
        <v>-1484.36607</v>
      </c>
      <c r="AO34" s="17">
        <v>-3456.3823700000003</v>
      </c>
      <c r="AP34" s="17">
        <v>-5132.88159</v>
      </c>
      <c r="AQ34" s="17">
        <v>-6800.3742199999997</v>
      </c>
      <c r="AR34" s="17">
        <v>-8475.74</v>
      </c>
      <c r="AS34" s="17">
        <v>-9533.5171200000004</v>
      </c>
      <c r="AT34" s="17">
        <v>-10529.646789999999</v>
      </c>
      <c r="AU34" s="17">
        <v>-11835.950369999999</v>
      </c>
      <c r="AV34" s="17">
        <v>-13620.602229999999</v>
      </c>
      <c r="AW34" s="17">
        <v>-15399.19032</v>
      </c>
      <c r="AX34" s="17">
        <v>-16812.175439999999</v>
      </c>
      <c r="AY34" s="17">
        <v>-17480.629039999996</v>
      </c>
      <c r="AZ34" s="9">
        <v>-1561.3063400000001</v>
      </c>
      <c r="BA34" s="9">
        <v>-3223.77162</v>
      </c>
      <c r="BB34" s="9">
        <v>-4830.1622099999995</v>
      </c>
      <c r="BC34" s="9">
        <v>-6390.0139600000002</v>
      </c>
      <c r="BD34" s="9">
        <v>-8076.7931299999991</v>
      </c>
      <c r="BE34" s="9">
        <v>-9452.2746100000004</v>
      </c>
      <c r="BF34" s="9">
        <v>-11020.19527</v>
      </c>
      <c r="BG34" s="9">
        <v>-12018.335490000001</v>
      </c>
      <c r="BH34" s="9">
        <v>-13969.6191</v>
      </c>
      <c r="BI34" s="9">
        <v>-15738.450890000002</v>
      </c>
      <c r="BK34" s="9"/>
    </row>
    <row r="35" spans="1:63" hidden="1" outlineLevel="1">
      <c r="A35" s="6" t="s">
        <v>74</v>
      </c>
      <c r="C35" s="6" t="s">
        <v>75</v>
      </c>
      <c r="D35" s="9">
        <v>-27.779780000000002</v>
      </c>
      <c r="E35" s="9">
        <v>-77.053829999999991</v>
      </c>
      <c r="F35" s="9">
        <v>-111.285</v>
      </c>
      <c r="G35" s="9">
        <v>-153.45824999999999</v>
      </c>
      <c r="H35" s="9">
        <v>-200.57469999999998</v>
      </c>
      <c r="I35" s="9">
        <v>-235.10046000000003</v>
      </c>
      <c r="J35" s="9">
        <v>-275.12754000000001</v>
      </c>
      <c r="K35" s="9">
        <v>-305.18446999999998</v>
      </c>
      <c r="L35" s="9">
        <v>-358.21019000000001</v>
      </c>
      <c r="M35" s="9">
        <v>-401.86812000000003</v>
      </c>
      <c r="N35" s="9">
        <v>-452.04342000000003</v>
      </c>
      <c r="O35" s="9">
        <v>-504.43450999999999</v>
      </c>
      <c r="P35" s="17">
        <v>-25.25591</v>
      </c>
      <c r="Q35" s="17">
        <v>-49.121200000000002</v>
      </c>
      <c r="R35" s="17">
        <v>-55.048199999999994</v>
      </c>
      <c r="S35" s="17">
        <v>-110.23081000000001</v>
      </c>
      <c r="T35" s="17">
        <v>-155.54356999999999</v>
      </c>
      <c r="U35" s="17">
        <v>-214.00494999999998</v>
      </c>
      <c r="V35" s="17">
        <v>-237.15182999999999</v>
      </c>
      <c r="W35" s="17">
        <v>-281.22663</v>
      </c>
      <c r="X35" s="17">
        <v>-327.27319999999997</v>
      </c>
      <c r="Y35" s="17">
        <v>-364.73964999999998</v>
      </c>
      <c r="Z35" s="17">
        <v>-413.529</v>
      </c>
      <c r="AA35" s="17">
        <v>-426.62996999999996</v>
      </c>
      <c r="AB35" s="9">
        <v>-28.143070000000002</v>
      </c>
      <c r="AC35" s="9">
        <v>-79.771050000000002</v>
      </c>
      <c r="AD35" s="9">
        <v>-114.38899000000001</v>
      </c>
      <c r="AE35" s="9">
        <v>-138.03735999999998</v>
      </c>
      <c r="AF35" s="9">
        <v>-175.48294999999999</v>
      </c>
      <c r="AG35" s="9">
        <v>-233.28489999999999</v>
      </c>
      <c r="AH35" s="9">
        <v>-251.21451999999999</v>
      </c>
      <c r="AI35" s="9">
        <v>-324.09199999999998</v>
      </c>
      <c r="AJ35" s="9">
        <v>-352.57299</v>
      </c>
      <c r="AK35" s="9">
        <v>-385.70609999999999</v>
      </c>
      <c r="AL35" s="9">
        <v>-406.12297000000001</v>
      </c>
      <c r="AM35" s="9">
        <v>-428.76665000000003</v>
      </c>
      <c r="AN35" s="17">
        <v>-33.934160000000006</v>
      </c>
      <c r="AO35" s="17">
        <v>-69.608869999999996</v>
      </c>
      <c r="AP35" s="17">
        <v>-103.56504</v>
      </c>
      <c r="AQ35" s="17">
        <v>-123.44118</v>
      </c>
      <c r="AR35" s="17">
        <v>-204.95116999999999</v>
      </c>
      <c r="AS35" s="17">
        <v>-230.90494000000001</v>
      </c>
      <c r="AT35" s="17">
        <v>-279.99684000000002</v>
      </c>
      <c r="AU35" s="17">
        <v>-334.07921000000005</v>
      </c>
      <c r="AV35" s="17">
        <v>-367.53425000000004</v>
      </c>
      <c r="AW35" s="17">
        <v>-413.93119999999999</v>
      </c>
      <c r="AX35" s="17">
        <v>-462.21677</v>
      </c>
      <c r="AY35" s="17">
        <v>-524.40155000000004</v>
      </c>
      <c r="AZ35" s="9">
        <v>-57.067300000000003</v>
      </c>
      <c r="BA35" s="9">
        <v>-122.95176000000001</v>
      </c>
      <c r="BB35" s="9">
        <v>-197.10982999999999</v>
      </c>
      <c r="BC35" s="9">
        <v>-273.23891000000003</v>
      </c>
      <c r="BD35" s="9">
        <v>-356.68958999999995</v>
      </c>
      <c r="BE35" s="9">
        <v>-402.69178999999997</v>
      </c>
      <c r="BF35" s="9">
        <v>-472.19358</v>
      </c>
      <c r="BG35" s="9">
        <v>-528.40291999999999</v>
      </c>
      <c r="BH35" s="9">
        <v>-600.67021999999997</v>
      </c>
      <c r="BI35" s="9">
        <v>-664.45716999999991</v>
      </c>
      <c r="BK35" s="9"/>
    </row>
    <row r="36" spans="1:63" hidden="1" outlineLevel="1">
      <c r="C36" s="6" t="s">
        <v>76</v>
      </c>
      <c r="D36" s="9">
        <v>-181.84484999999998</v>
      </c>
      <c r="E36" s="9">
        <v>-368.50594000000001</v>
      </c>
      <c r="F36" s="9">
        <v>-528.75912999999991</v>
      </c>
      <c r="G36" s="9">
        <v>-692.98728000000006</v>
      </c>
      <c r="H36" s="9">
        <v>-838.31364999999994</v>
      </c>
      <c r="I36" s="9">
        <v>-1084.2129</v>
      </c>
      <c r="J36" s="9">
        <v>-1283.23217</v>
      </c>
      <c r="K36" s="9">
        <v>-1528.8851</v>
      </c>
      <c r="L36" s="9">
        <v>-1683.23857</v>
      </c>
      <c r="M36" s="9">
        <v>-1892.5383899999999</v>
      </c>
      <c r="N36" s="9">
        <v>-2095.0853700000002</v>
      </c>
      <c r="O36" s="9">
        <v>-2240.3805100000004</v>
      </c>
      <c r="P36" s="17">
        <v>-101.40743999999999</v>
      </c>
      <c r="Q36" s="17">
        <v>-171.33355999999995</v>
      </c>
      <c r="R36" s="17">
        <v>-263.41756999999996</v>
      </c>
      <c r="S36" s="17">
        <v>-331.06969999999995</v>
      </c>
      <c r="T36" s="17">
        <v>-469.66847999999993</v>
      </c>
      <c r="U36" s="17">
        <v>-607.69464000000005</v>
      </c>
      <c r="V36" s="17">
        <v>-785.84532000000013</v>
      </c>
      <c r="W36" s="17">
        <v>-873.02476999999999</v>
      </c>
      <c r="X36" s="17">
        <v>-985.06474999999989</v>
      </c>
      <c r="Y36" s="17">
        <v>-1114.0008800000001</v>
      </c>
      <c r="Z36" s="17">
        <v>-1237.67238</v>
      </c>
      <c r="AA36" s="17">
        <v>-1483.0026</v>
      </c>
      <c r="AB36" s="9">
        <v>-97.464530000000011</v>
      </c>
      <c r="AC36" s="9">
        <v>-222.17474000000001</v>
      </c>
      <c r="AD36" s="9">
        <v>-464.21161000000001</v>
      </c>
      <c r="AE36" s="9">
        <v>-655.17338000000007</v>
      </c>
      <c r="AF36" s="9">
        <v>-820.98951999999997</v>
      </c>
      <c r="AG36" s="9">
        <v>-1019.18429</v>
      </c>
      <c r="AH36" s="9">
        <v>-1271.2109799999998</v>
      </c>
      <c r="AI36" s="9">
        <v>-1551.2091700000001</v>
      </c>
      <c r="AJ36" s="9">
        <v>-1790.2823200000003</v>
      </c>
      <c r="AK36" s="9">
        <v>-1947.5017300000002</v>
      </c>
      <c r="AL36" s="9">
        <v>-2181.6409199999998</v>
      </c>
      <c r="AM36" s="9">
        <v>-2420.0698599999996</v>
      </c>
      <c r="AN36" s="17">
        <v>-249.76054000000002</v>
      </c>
      <c r="AO36" s="17">
        <v>-478.59195</v>
      </c>
      <c r="AP36" s="17">
        <v>-767.21263999999996</v>
      </c>
      <c r="AQ36" s="17">
        <v>-1001.0000600000001</v>
      </c>
      <c r="AR36" s="17">
        <v>-1287.3303400000002</v>
      </c>
      <c r="AS36" s="17">
        <v>-1484.4458699999998</v>
      </c>
      <c r="AT36" s="17">
        <v>-1810.1324999999999</v>
      </c>
      <c r="AU36" s="17">
        <v>-2149.3943800000002</v>
      </c>
      <c r="AV36" s="17">
        <v>-2419.8050899999998</v>
      </c>
      <c r="AW36" s="17">
        <v>-2653.63166</v>
      </c>
      <c r="AX36" s="17">
        <v>-2919.0129599999996</v>
      </c>
      <c r="AY36" s="17">
        <v>-3234.0855599999995</v>
      </c>
      <c r="AZ36" s="9">
        <v>-245.01017999999996</v>
      </c>
      <c r="BA36" s="9">
        <v>-534.86154999999997</v>
      </c>
      <c r="BB36" s="9">
        <v>-849.44788000000005</v>
      </c>
      <c r="BC36" s="9">
        <v>-1136.1215000000002</v>
      </c>
      <c r="BD36" s="9">
        <v>-1412.4888099999998</v>
      </c>
      <c r="BE36" s="9">
        <v>-1686.1265899999999</v>
      </c>
      <c r="BF36" s="9">
        <v>-2004.5343599999999</v>
      </c>
      <c r="BG36" s="9">
        <v>-2265.5714399999997</v>
      </c>
      <c r="BH36" s="9">
        <v>-2508.7759800000003</v>
      </c>
      <c r="BI36" s="9">
        <v>-2749.5772499999998</v>
      </c>
      <c r="BK36" s="9"/>
    </row>
    <row r="37" spans="1:63" hidden="1" outlineLevel="1">
      <c r="C37" s="6" t="s">
        <v>77</v>
      </c>
      <c r="D37" s="9">
        <v>-90.206869999999995</v>
      </c>
      <c r="E37" s="9">
        <v>-277.11336</v>
      </c>
      <c r="F37" s="9">
        <v>-354.40451999999999</v>
      </c>
      <c r="G37" s="9">
        <v>-467.90808000000004</v>
      </c>
      <c r="H37" s="9">
        <v>-597.78752999999995</v>
      </c>
      <c r="I37" s="9">
        <v>-708.27029000000005</v>
      </c>
      <c r="J37" s="9">
        <v>-805.87747999999999</v>
      </c>
      <c r="K37" s="9">
        <v>-891.53294000000005</v>
      </c>
      <c r="L37" s="9">
        <v>-1002.75904</v>
      </c>
      <c r="M37" s="9">
        <v>-1134.5005900000001</v>
      </c>
      <c r="N37" s="9">
        <v>-1260.4340500000001</v>
      </c>
      <c r="O37" s="9">
        <v>-1312.2055600000001</v>
      </c>
      <c r="P37" s="17">
        <v>-91.799710000000019</v>
      </c>
      <c r="Q37" s="17">
        <v>-143.85319000000001</v>
      </c>
      <c r="R37" s="17">
        <v>-182.98910999999998</v>
      </c>
      <c r="S37" s="17">
        <v>-227.17955999999998</v>
      </c>
      <c r="T37" s="17">
        <v>-323.25946999999996</v>
      </c>
      <c r="U37" s="17">
        <v>-409.12797</v>
      </c>
      <c r="V37" s="17">
        <v>-520.79565000000002</v>
      </c>
      <c r="W37" s="17">
        <v>-597.59996999999998</v>
      </c>
      <c r="X37" s="17">
        <v>-668.51733999999999</v>
      </c>
      <c r="Y37" s="17">
        <v>-763.10888</v>
      </c>
      <c r="Z37" s="17">
        <v>-832.09580000000005</v>
      </c>
      <c r="AA37" s="17">
        <v>-915.09586999999999</v>
      </c>
      <c r="AB37" s="9">
        <v>-93.019500000000008</v>
      </c>
      <c r="AC37" s="9">
        <v>-196.33546999999999</v>
      </c>
      <c r="AD37" s="9">
        <v>-334.50563</v>
      </c>
      <c r="AE37" s="9">
        <v>-452.38928000000004</v>
      </c>
      <c r="AF37" s="9">
        <v>-553.16878000000008</v>
      </c>
      <c r="AG37" s="9">
        <v>-769.23288999999988</v>
      </c>
      <c r="AH37" s="9">
        <v>-914.45011</v>
      </c>
      <c r="AI37" s="9">
        <v>-1058.0004099999999</v>
      </c>
      <c r="AJ37" s="9">
        <v>-1153.1216599999998</v>
      </c>
      <c r="AK37" s="9">
        <v>-1260.3403500000002</v>
      </c>
      <c r="AL37" s="9">
        <v>-1374.7043700000002</v>
      </c>
      <c r="AM37" s="9">
        <v>-1468.0565199999999</v>
      </c>
      <c r="AN37" s="17">
        <v>-63.089079999999996</v>
      </c>
      <c r="AO37" s="17">
        <v>-167.37786999999997</v>
      </c>
      <c r="AP37" s="17">
        <v>-320.28074000000004</v>
      </c>
      <c r="AQ37" s="17">
        <v>-443.58903999999995</v>
      </c>
      <c r="AR37" s="17">
        <v>-639.40560000000005</v>
      </c>
      <c r="AS37" s="17">
        <v>-778.05558999999994</v>
      </c>
      <c r="AT37" s="17">
        <v>-915.79302000000007</v>
      </c>
      <c r="AU37" s="17">
        <v>-1043.2733599999999</v>
      </c>
      <c r="AV37" s="17">
        <v>-1184.6512200000002</v>
      </c>
      <c r="AW37" s="17">
        <v>-1337.85943</v>
      </c>
      <c r="AX37" s="17">
        <v>-1508.3829700000001</v>
      </c>
      <c r="AY37" s="17">
        <v>-1697.9661100000001</v>
      </c>
      <c r="AZ37" s="9">
        <v>-149.76336000000001</v>
      </c>
      <c r="BA37" s="9">
        <v>-398.58330000000001</v>
      </c>
      <c r="BB37" s="9">
        <v>-586.50443999999993</v>
      </c>
      <c r="BC37" s="9">
        <v>-755.50914999999998</v>
      </c>
      <c r="BD37" s="9">
        <v>-921.42253999999991</v>
      </c>
      <c r="BE37" s="9">
        <v>-1133.47504</v>
      </c>
      <c r="BF37" s="9">
        <v>-1356.9763800000001</v>
      </c>
      <c r="BG37" s="9">
        <v>-1531.0418</v>
      </c>
      <c r="BH37" s="9">
        <v>-1680.60122</v>
      </c>
      <c r="BI37" s="9">
        <v>-1814.69463</v>
      </c>
      <c r="BK37" s="9"/>
    </row>
    <row r="38" spans="1:63" collapsed="1">
      <c r="A38" s="6" t="s">
        <v>78</v>
      </c>
      <c r="C38" s="6" t="s">
        <v>157</v>
      </c>
      <c r="D38" s="9">
        <v>-726.50243999999986</v>
      </c>
      <c r="E38" s="9">
        <v>-1418.4205899999995</v>
      </c>
      <c r="F38" s="9">
        <v>-2052.72336</v>
      </c>
      <c r="G38" s="9">
        <v>-2733.1993499999994</v>
      </c>
      <c r="H38" s="9">
        <v>-3286.4250099999999</v>
      </c>
      <c r="I38" s="9">
        <v>-3922.0017800000001</v>
      </c>
      <c r="J38" s="9">
        <v>-4502.1413999999995</v>
      </c>
      <c r="K38" s="9">
        <v>-5064.9146499999997</v>
      </c>
      <c r="L38" s="9">
        <v>-5632.8431999999975</v>
      </c>
      <c r="M38" s="9">
        <v>-6259.3765300000014</v>
      </c>
      <c r="N38" s="9">
        <v>-6910.9551400000028</v>
      </c>
      <c r="O38" s="9">
        <v>-7459.9554600000019</v>
      </c>
      <c r="P38" s="17">
        <v>-535.69549999999981</v>
      </c>
      <c r="Q38" s="17">
        <v>-960.16486999999972</v>
      </c>
      <c r="R38" s="17">
        <v>-1374.8583899999996</v>
      </c>
      <c r="S38" s="17">
        <v>-1718.0255299999992</v>
      </c>
      <c r="T38" s="17">
        <v>-2211.94499</v>
      </c>
      <c r="U38" s="17">
        <v>-2715.0742799999985</v>
      </c>
      <c r="V38" s="17">
        <v>-3263.4963600000001</v>
      </c>
      <c r="W38" s="17">
        <v>-3668.7038199999997</v>
      </c>
      <c r="X38" s="17">
        <v>-4090.9130000000009</v>
      </c>
      <c r="Y38" s="17">
        <v>-4560.195380000001</v>
      </c>
      <c r="Z38" s="17">
        <v>-5072.6150000000007</v>
      </c>
      <c r="AA38" s="17">
        <v>-5478.19643</v>
      </c>
      <c r="AB38" s="9">
        <v>-570.80813999999998</v>
      </c>
      <c r="AC38" s="9">
        <v>-1093.2439199999999</v>
      </c>
      <c r="AD38" s="9">
        <v>-1731.6031500000001</v>
      </c>
      <c r="AE38" s="9">
        <v>-2263.8281399999996</v>
      </c>
      <c r="AF38" s="9">
        <v>-2762.9509500000004</v>
      </c>
      <c r="AG38" s="9">
        <v>-3434.6538199999986</v>
      </c>
      <c r="AH38" s="9">
        <v>-4027.5639499999988</v>
      </c>
      <c r="AI38" s="9">
        <v>-4690.8407599999982</v>
      </c>
      <c r="AJ38" s="9">
        <v>-5239.6338299999989</v>
      </c>
      <c r="AK38" s="9">
        <v>-5704.1086499999992</v>
      </c>
      <c r="AL38" s="9">
        <v>-6258.4947799999991</v>
      </c>
      <c r="AM38" s="9">
        <v>-7205.100800000002</v>
      </c>
      <c r="AN38" s="17">
        <v>-664.11775000000011</v>
      </c>
      <c r="AO38" s="17">
        <v>-1219.04917</v>
      </c>
      <c r="AP38" s="17">
        <v>-1949.0255200000001</v>
      </c>
      <c r="AQ38" s="17">
        <v>-2554.3861299999994</v>
      </c>
      <c r="AR38" s="17">
        <v>-3404.0421600000013</v>
      </c>
      <c r="AS38" s="17">
        <v>-3958.5781599999991</v>
      </c>
      <c r="AT38" s="17">
        <v>-4664.2801100000015</v>
      </c>
      <c r="AU38" s="17">
        <v>-5388.4738500000003</v>
      </c>
      <c r="AV38" s="17">
        <v>-6041.148900000002</v>
      </c>
      <c r="AW38" s="17">
        <v>-6683.3504499999981</v>
      </c>
      <c r="AX38" s="17">
        <v>-7413.8193400000009</v>
      </c>
      <c r="AY38" s="17">
        <v>-8760.5889599999991</v>
      </c>
      <c r="AZ38" s="9">
        <v>-881.48977000000002</v>
      </c>
      <c r="BA38" s="9">
        <v>-1747.1418899999996</v>
      </c>
      <c r="BB38" s="9">
        <v>-2585.2637500000001</v>
      </c>
      <c r="BC38" s="9">
        <v>-3435.3078100000002</v>
      </c>
      <c r="BD38" s="9">
        <v>-4383.1818400000011</v>
      </c>
      <c r="BE38" s="9">
        <v>-5285.8629499999997</v>
      </c>
      <c r="BF38" s="9">
        <v>-6271.2081600000001</v>
      </c>
      <c r="BG38" s="9">
        <v>-7080.8084400000007</v>
      </c>
      <c r="BH38" s="9">
        <v>-7863.1712299999981</v>
      </c>
      <c r="BI38" s="9">
        <v>-8609.2967000000008</v>
      </c>
      <c r="BK38" s="9"/>
    </row>
    <row r="39" spans="1:63">
      <c r="A39" s="19" t="s">
        <v>158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BK39" s="9"/>
    </row>
    <row r="40" spans="1:63">
      <c r="A40" s="6" t="s">
        <v>71</v>
      </c>
      <c r="C40" s="6" t="s">
        <v>159</v>
      </c>
      <c r="D40" s="9">
        <v>2759.82035</v>
      </c>
      <c r="E40" s="9">
        <v>2686.7620099999995</v>
      </c>
      <c r="F40" s="9">
        <v>3149.1730300000008</v>
      </c>
      <c r="G40" s="9">
        <v>2836.9070500000016</v>
      </c>
      <c r="H40" s="9">
        <v>2623.0499400000008</v>
      </c>
      <c r="I40" s="9">
        <v>2779.2230099999961</v>
      </c>
      <c r="J40" s="9">
        <v>2318.5153500000015</v>
      </c>
      <c r="K40" s="9">
        <v>1983.4420500000015</v>
      </c>
      <c r="L40" s="9">
        <v>2203.9064899999976</v>
      </c>
      <c r="M40" s="9">
        <v>2271.9225000000006</v>
      </c>
      <c r="N40" s="9">
        <v>1877.3216600000014</v>
      </c>
      <c r="O40" s="9">
        <v>1588.92569</v>
      </c>
      <c r="P40" s="17">
        <v>1835.6566299999997</v>
      </c>
      <c r="Q40" s="17">
        <v>1265.2344099999998</v>
      </c>
      <c r="R40" s="17">
        <v>1666.2336699999996</v>
      </c>
      <c r="S40" s="17">
        <v>1882.6398900000004</v>
      </c>
      <c r="T40" s="17">
        <v>1832.3710300000012</v>
      </c>
      <c r="U40" s="17">
        <v>2265.0426299999999</v>
      </c>
      <c r="V40" s="17">
        <v>1874.7659299999996</v>
      </c>
      <c r="W40" s="17">
        <v>1268.0640100000001</v>
      </c>
      <c r="X40" s="17">
        <v>2124.1295399999999</v>
      </c>
      <c r="Y40" s="17">
        <v>2281.2589300000018</v>
      </c>
      <c r="Z40" s="17">
        <v>2028.1998700000004</v>
      </c>
      <c r="AA40" s="17">
        <v>2018.9675300000017</v>
      </c>
      <c r="AB40" s="9">
        <v>2420.1197000000002</v>
      </c>
      <c r="AC40" s="9">
        <v>2327.3280699999996</v>
      </c>
      <c r="AD40" s="9">
        <v>2626.7712200000005</v>
      </c>
      <c r="AE40" s="9">
        <v>2211.5685900000017</v>
      </c>
      <c r="AF40" s="9">
        <v>2434.6491900000001</v>
      </c>
      <c r="AG40" s="9">
        <v>2851.6598800000011</v>
      </c>
      <c r="AH40" s="9">
        <v>2873.1232299999938</v>
      </c>
      <c r="AI40" s="9">
        <v>2312.0456599999998</v>
      </c>
      <c r="AJ40" s="9">
        <v>3318.4865400000017</v>
      </c>
      <c r="AK40" s="9">
        <v>2951.0492300000042</v>
      </c>
      <c r="AL40" s="9">
        <v>3121.6057399999991</v>
      </c>
      <c r="AM40" s="9">
        <v>2668.044079999996</v>
      </c>
      <c r="AN40" s="17">
        <v>2519.42902</v>
      </c>
      <c r="AO40" s="17">
        <v>3317.1855899999996</v>
      </c>
      <c r="AP40" s="17">
        <v>3776.9097900000006</v>
      </c>
      <c r="AQ40" s="17">
        <v>3898.3662000000022</v>
      </c>
      <c r="AR40" s="17">
        <v>3525.4708999999966</v>
      </c>
      <c r="AS40" s="17">
        <v>3038.1061000000009</v>
      </c>
      <c r="AT40" s="17">
        <v>3166.3522200000043</v>
      </c>
      <c r="AU40" s="17">
        <v>2975.1645399999943</v>
      </c>
      <c r="AV40" s="17">
        <v>3265.2132999999994</v>
      </c>
      <c r="AW40" s="17">
        <v>3801.2538300000015</v>
      </c>
      <c r="AX40" s="17">
        <v>3551.7840999999898</v>
      </c>
      <c r="AY40" s="17">
        <v>2572.8688400000174</v>
      </c>
      <c r="AZ40" s="9">
        <v>3136.5521400000002</v>
      </c>
      <c r="BA40" s="9">
        <v>3360.4100700000004</v>
      </c>
      <c r="BB40" s="9">
        <v>3791.2746199999992</v>
      </c>
      <c r="BC40" s="9">
        <v>3337.0925599999991</v>
      </c>
      <c r="BD40" s="9">
        <v>3716.6874199999984</v>
      </c>
      <c r="BE40" s="9">
        <v>3341.6645299999982</v>
      </c>
      <c r="BF40" s="9">
        <v>3448.1277000000009</v>
      </c>
      <c r="BG40" s="9">
        <v>2725.1859400000067</v>
      </c>
      <c r="BH40" s="9">
        <v>3723.9087699999945</v>
      </c>
      <c r="BI40" s="9">
        <v>3474.9377200000017</v>
      </c>
      <c r="BK40" s="9"/>
    </row>
    <row r="41" spans="1:63" hidden="1" outlineLevel="1">
      <c r="A41" s="6" t="s">
        <v>80</v>
      </c>
      <c r="C41" s="6" t="s">
        <v>81</v>
      </c>
      <c r="D41" s="9">
        <v>615.53048999999999</v>
      </c>
      <c r="E41" s="9">
        <v>985.6626399999999</v>
      </c>
      <c r="F41" s="9">
        <v>835.13376000000039</v>
      </c>
      <c r="G41" s="9">
        <v>819.28486999999996</v>
      </c>
      <c r="H41" s="9">
        <v>765.99256000000059</v>
      </c>
      <c r="I41" s="9">
        <v>997.4097199999992</v>
      </c>
      <c r="J41" s="9">
        <v>485.60990000000038</v>
      </c>
      <c r="K41" s="9">
        <v>664.07982999999967</v>
      </c>
      <c r="L41" s="9">
        <v>832.01335999999992</v>
      </c>
      <c r="M41" s="9">
        <v>911.74589000000014</v>
      </c>
      <c r="N41" s="9">
        <v>576.35941000000003</v>
      </c>
      <c r="O41" s="9">
        <v>256.72435000000041</v>
      </c>
      <c r="P41" s="17">
        <v>380.63012000000003</v>
      </c>
      <c r="Q41" s="17">
        <v>529.67872999999997</v>
      </c>
      <c r="R41" s="17">
        <v>332.09149000000014</v>
      </c>
      <c r="S41" s="17">
        <v>335.70600999999988</v>
      </c>
      <c r="T41" s="17">
        <v>515.95083000000022</v>
      </c>
      <c r="U41" s="17">
        <v>510.60034999999971</v>
      </c>
      <c r="V41" s="17">
        <v>316.86270999999988</v>
      </c>
      <c r="W41" s="17">
        <v>422.60124000000042</v>
      </c>
      <c r="X41" s="17">
        <v>698.88288999999986</v>
      </c>
      <c r="Y41" s="17">
        <v>617.6559199999997</v>
      </c>
      <c r="Z41" s="17">
        <v>420.37975000000006</v>
      </c>
      <c r="AA41" s="17">
        <v>377.47217000000001</v>
      </c>
      <c r="AB41" s="9">
        <v>424.55539999999996</v>
      </c>
      <c r="AC41" s="9">
        <v>872.62581999999998</v>
      </c>
      <c r="AD41" s="9">
        <v>902.06133000000045</v>
      </c>
      <c r="AE41" s="9">
        <v>770.02108999999973</v>
      </c>
      <c r="AF41" s="9">
        <v>773.35892000000013</v>
      </c>
      <c r="AG41" s="9">
        <v>1071.8707899999995</v>
      </c>
      <c r="AH41" s="9">
        <v>207.8366300000007</v>
      </c>
      <c r="AI41" s="9">
        <v>665.80534999999963</v>
      </c>
      <c r="AJ41" s="9">
        <v>1207.2388099999989</v>
      </c>
      <c r="AK41" s="9">
        <v>795.68735000000106</v>
      </c>
      <c r="AL41" s="9">
        <v>1235.0393199999999</v>
      </c>
      <c r="AM41" s="9">
        <v>661.38352000000305</v>
      </c>
      <c r="AN41" s="17">
        <v>944.85916999999995</v>
      </c>
      <c r="AO41" s="17">
        <v>1386.3903900000003</v>
      </c>
      <c r="AP41" s="17">
        <v>976.22035999999935</v>
      </c>
      <c r="AQ41" s="17">
        <v>1076.9904900000001</v>
      </c>
      <c r="AR41" s="17">
        <v>1021.4396700000007</v>
      </c>
      <c r="AS41" s="17">
        <v>667.90474999999969</v>
      </c>
      <c r="AT41" s="17">
        <v>482.11461999999938</v>
      </c>
      <c r="AU41" s="17">
        <v>930.94308000000001</v>
      </c>
      <c r="AV41" s="17">
        <v>1119.508420000001</v>
      </c>
      <c r="AW41" s="17">
        <v>1129.525529999999</v>
      </c>
      <c r="AX41" s="17">
        <v>781.6808400000009</v>
      </c>
      <c r="AY41" s="17">
        <v>550.08163999999852</v>
      </c>
      <c r="AZ41" s="9">
        <v>948.68980999999997</v>
      </c>
      <c r="BA41" s="9">
        <v>941.07048999999995</v>
      </c>
      <c r="BB41" s="9">
        <v>922.95010000000002</v>
      </c>
      <c r="BC41" s="9">
        <v>930.15914999999995</v>
      </c>
      <c r="BD41" s="9">
        <v>997.40342999999984</v>
      </c>
      <c r="BE41" s="9">
        <v>918.17975000000115</v>
      </c>
      <c r="BF41" s="9">
        <v>784.99947999999858</v>
      </c>
      <c r="BG41" s="9">
        <v>562.51613000000089</v>
      </c>
      <c r="BH41" s="9">
        <v>1414.817610000001</v>
      </c>
      <c r="BI41" s="9">
        <v>1043.5746599999984</v>
      </c>
      <c r="BK41" s="9"/>
    </row>
    <row r="42" spans="1:63" collapsed="1">
      <c r="A42" s="6" t="s">
        <v>73</v>
      </c>
      <c r="C42" s="6" t="s">
        <v>160</v>
      </c>
      <c r="D42" s="9">
        <v>-942.43851999999993</v>
      </c>
      <c r="E42" s="9">
        <v>-1389.7431599999998</v>
      </c>
      <c r="F42" s="9">
        <v>-1173.9816600000008</v>
      </c>
      <c r="G42" s="9">
        <v>-1397.1668500000001</v>
      </c>
      <c r="H42" s="9">
        <v>-1202.9791299999997</v>
      </c>
      <c r="I42" s="9">
        <v>-1341.5649700000004</v>
      </c>
      <c r="J42" s="9">
        <v>-774.01073000000088</v>
      </c>
      <c r="K42" s="9">
        <v>-1097.3936300000005</v>
      </c>
      <c r="L42" s="9">
        <v>-1343.7041999999983</v>
      </c>
      <c r="M42" s="9">
        <v>-1307.339829999999</v>
      </c>
      <c r="N42" s="9">
        <v>-936.31847000000016</v>
      </c>
      <c r="O42" s="9">
        <v>-369.75820999999996</v>
      </c>
      <c r="P42" s="17">
        <v>-672.85364000000004</v>
      </c>
      <c r="Q42" s="17">
        <v>-761.75417999999991</v>
      </c>
      <c r="R42" s="17">
        <v>-553.04185999999982</v>
      </c>
      <c r="S42" s="17">
        <v>-549.08980000000042</v>
      </c>
      <c r="T42" s="17">
        <v>-825.45267999999942</v>
      </c>
      <c r="U42" s="17">
        <v>-891.85919000000013</v>
      </c>
      <c r="V42" s="17">
        <v>-597.0013600000002</v>
      </c>
      <c r="W42" s="17">
        <v>-777.2472200000002</v>
      </c>
      <c r="X42" s="17">
        <v>-1093.1769400000003</v>
      </c>
      <c r="Y42" s="17">
        <v>-1054.1759499999989</v>
      </c>
      <c r="Z42" s="17">
        <v>-678.88806000000113</v>
      </c>
      <c r="AA42" s="17">
        <v>-528.57688000000053</v>
      </c>
      <c r="AB42" s="9">
        <v>-803.13858000000005</v>
      </c>
      <c r="AC42" s="9">
        <v>-1349.8450999999998</v>
      </c>
      <c r="AD42" s="9">
        <v>-1426.4136700000004</v>
      </c>
      <c r="AE42" s="9">
        <v>-1307.0094800000006</v>
      </c>
      <c r="AF42" s="9">
        <v>-1282.1738099999993</v>
      </c>
      <c r="AG42" s="9">
        <v>-1691.5918199999996</v>
      </c>
      <c r="AH42" s="9">
        <v>-466.27972000000045</v>
      </c>
      <c r="AI42" s="9">
        <v>-1116.6214500000006</v>
      </c>
      <c r="AJ42" s="9">
        <v>-1742.1334699999989</v>
      </c>
      <c r="AK42" s="9">
        <v>-1360.9202100000002</v>
      </c>
      <c r="AL42" s="9">
        <v>-1753.3083499999993</v>
      </c>
      <c r="AM42" s="9">
        <v>-829.74755000000368</v>
      </c>
      <c r="AN42" s="17">
        <v>-1484.36607</v>
      </c>
      <c r="AO42" s="17">
        <v>-1972.0163000000002</v>
      </c>
      <c r="AP42" s="17">
        <v>-1676.4992199999997</v>
      </c>
      <c r="AQ42" s="17">
        <v>-1667.4926299999997</v>
      </c>
      <c r="AR42" s="17">
        <v>-1675.3657800000001</v>
      </c>
      <c r="AS42" s="17">
        <v>-1057.7771200000007</v>
      </c>
      <c r="AT42" s="17">
        <v>-996.12966999999844</v>
      </c>
      <c r="AU42" s="17">
        <v>-1306.3035799999998</v>
      </c>
      <c r="AV42" s="17">
        <v>-1784.6518599999999</v>
      </c>
      <c r="AW42" s="17">
        <v>-1778.5880900000011</v>
      </c>
      <c r="AX42" s="17">
        <v>-1412.9851199999994</v>
      </c>
      <c r="AY42" s="17">
        <v>-668.4535999999971</v>
      </c>
      <c r="AZ42" s="9">
        <v>-1561.3063400000001</v>
      </c>
      <c r="BA42" s="9">
        <v>-1662.4652799999999</v>
      </c>
      <c r="BB42" s="9">
        <v>-1606.3905899999995</v>
      </c>
      <c r="BC42" s="9">
        <v>-1559.8517500000007</v>
      </c>
      <c r="BD42" s="9">
        <v>-1686.7791699999989</v>
      </c>
      <c r="BE42" s="9">
        <v>-1375.4814800000013</v>
      </c>
      <c r="BF42" s="9">
        <v>-1567.9206599999998</v>
      </c>
      <c r="BG42" s="9">
        <v>-998.14022000000114</v>
      </c>
      <c r="BH42" s="9">
        <v>-1951.2836099999986</v>
      </c>
      <c r="BI42" s="9">
        <v>-1768.831790000002</v>
      </c>
      <c r="BK42" s="9"/>
    </row>
    <row r="43" spans="1:63" hidden="1" outlineLevel="1">
      <c r="A43" s="6" t="s">
        <v>73</v>
      </c>
      <c r="D43" s="9">
        <v>942.43851999999993</v>
      </c>
      <c r="E43" s="9">
        <v>1389.7431599999998</v>
      </c>
      <c r="F43" s="9">
        <v>1173.9816600000008</v>
      </c>
      <c r="G43" s="9">
        <v>1397.1668500000001</v>
      </c>
      <c r="H43" s="9">
        <v>1202.9791299999997</v>
      </c>
      <c r="I43" s="9">
        <v>1341.5649700000004</v>
      </c>
      <c r="J43" s="9">
        <v>774.01073000000088</v>
      </c>
      <c r="K43" s="9">
        <v>1097.3936300000005</v>
      </c>
      <c r="L43" s="9">
        <v>1343.7041999999983</v>
      </c>
      <c r="M43" s="9">
        <v>1307.339829999999</v>
      </c>
      <c r="N43" s="9">
        <v>936.31847000000016</v>
      </c>
      <c r="O43" s="9">
        <v>369.75820999999996</v>
      </c>
      <c r="P43" s="9">
        <v>672.85364000000004</v>
      </c>
      <c r="Q43" s="9">
        <v>761.75417999999991</v>
      </c>
      <c r="R43" s="9">
        <v>553.04185999999982</v>
      </c>
      <c r="S43" s="9">
        <v>549.08980000000042</v>
      </c>
      <c r="T43" s="9">
        <v>825.45267999999942</v>
      </c>
      <c r="U43" s="9">
        <v>891.85919000000013</v>
      </c>
      <c r="V43" s="9">
        <v>597.0013600000002</v>
      </c>
      <c r="W43" s="9">
        <v>777.2472200000002</v>
      </c>
      <c r="X43" s="9">
        <v>1093.1769400000003</v>
      </c>
      <c r="Y43" s="9">
        <v>1054.1759499999989</v>
      </c>
      <c r="Z43" s="9">
        <v>678.88806000000113</v>
      </c>
      <c r="AA43" s="9">
        <v>528.57688000000053</v>
      </c>
      <c r="AB43" s="9">
        <v>803.13858000000005</v>
      </c>
      <c r="AC43" s="9">
        <v>1349.8450999999998</v>
      </c>
      <c r="AD43" s="9">
        <v>1426.4136700000004</v>
      </c>
      <c r="AE43" s="9">
        <v>1307.0094800000006</v>
      </c>
      <c r="AF43" s="9">
        <v>1282.1738099999993</v>
      </c>
      <c r="AG43" s="9">
        <v>1691.5918199999996</v>
      </c>
      <c r="AH43" s="9">
        <v>466.27972000000045</v>
      </c>
      <c r="AI43" s="9">
        <v>1116.6214500000006</v>
      </c>
      <c r="AJ43" s="9">
        <v>1742.1334699999989</v>
      </c>
      <c r="AK43" s="9">
        <v>1360.9202100000002</v>
      </c>
      <c r="AL43" s="9">
        <v>1753.3083499999993</v>
      </c>
      <c r="AM43" s="9">
        <v>829.74755000000368</v>
      </c>
      <c r="AN43" s="9">
        <v>1484.36607</v>
      </c>
      <c r="AO43" s="9">
        <v>1972.0163000000002</v>
      </c>
      <c r="AP43" s="9">
        <v>1676.4992199999997</v>
      </c>
      <c r="AQ43" s="9">
        <v>1667.4926299999997</v>
      </c>
      <c r="AR43" s="9">
        <v>1675.3657800000001</v>
      </c>
      <c r="AS43" s="9">
        <v>1057.7771200000007</v>
      </c>
      <c r="AT43" s="9">
        <v>996.12966999999844</v>
      </c>
      <c r="AU43" s="9">
        <v>1306.3035799999998</v>
      </c>
      <c r="AV43" s="9">
        <v>1784.6518599999999</v>
      </c>
      <c r="AW43" s="9">
        <v>1778.5880900000011</v>
      </c>
      <c r="AX43" s="9">
        <v>1412.9851199999994</v>
      </c>
      <c r="AY43" s="9">
        <v>668.4535999999971</v>
      </c>
      <c r="AZ43" s="9">
        <v>1561.3063400000001</v>
      </c>
      <c r="BA43" s="9">
        <v>1662.4652799999999</v>
      </c>
      <c r="BB43" s="9">
        <v>1606.3905899999995</v>
      </c>
      <c r="BC43" s="9">
        <v>1559.8517500000007</v>
      </c>
      <c r="BD43" s="9">
        <v>1686.7791699999989</v>
      </c>
      <c r="BE43" s="9">
        <v>1375.4814800000013</v>
      </c>
      <c r="BF43" s="9">
        <v>1567.9206599999998</v>
      </c>
      <c r="BG43" s="9">
        <v>998.14022000000114</v>
      </c>
      <c r="BH43" s="9">
        <v>1951.2836099999986</v>
      </c>
      <c r="BI43" s="9">
        <v>1768.831790000002</v>
      </c>
      <c r="BK43" s="9"/>
    </row>
    <row r="44" spans="1:63" hidden="1" outlineLevel="1">
      <c r="A44" s="6" t="s">
        <v>74</v>
      </c>
      <c r="C44" s="6" t="s">
        <v>75</v>
      </c>
      <c r="D44" s="9">
        <v>-27.779780000000002</v>
      </c>
      <c r="E44" s="9">
        <v>-49.274049999999988</v>
      </c>
      <c r="F44" s="9">
        <v>-34.231170000000006</v>
      </c>
      <c r="G44" s="9">
        <v>-42.173249999999996</v>
      </c>
      <c r="H44" s="9">
        <v>-47.116449999999986</v>
      </c>
      <c r="I44" s="9">
        <v>-34.525760000000048</v>
      </c>
      <c r="J44" s="9">
        <v>-40.027079999999984</v>
      </c>
      <c r="K44" s="9">
        <v>-30.056929999999966</v>
      </c>
      <c r="L44" s="9">
        <v>-53.025720000000035</v>
      </c>
      <c r="M44" s="9">
        <v>-43.657930000000022</v>
      </c>
      <c r="N44" s="9">
        <v>-50.175299999999993</v>
      </c>
      <c r="O44" s="9">
        <v>-52.391089999999963</v>
      </c>
      <c r="P44" s="17">
        <v>-25.25591</v>
      </c>
      <c r="Q44" s="17">
        <v>-23.865290000000002</v>
      </c>
      <c r="R44" s="17">
        <v>-5.9269999999999925</v>
      </c>
      <c r="S44" s="17">
        <v>-55.182610000000011</v>
      </c>
      <c r="T44" s="17">
        <v>-45.312759999999983</v>
      </c>
      <c r="U44" s="17">
        <v>-58.461379999999991</v>
      </c>
      <c r="V44" s="17">
        <v>-23.14688000000001</v>
      </c>
      <c r="W44" s="17">
        <v>-44.07480000000001</v>
      </c>
      <c r="X44" s="17">
        <v>-46.046569999999974</v>
      </c>
      <c r="Y44" s="17">
        <v>-37.466450000000009</v>
      </c>
      <c r="Z44" s="17">
        <v>-48.789350000000013</v>
      </c>
      <c r="AA44" s="17">
        <v>-13.100969999999961</v>
      </c>
      <c r="AB44" s="9">
        <v>-28.143070000000002</v>
      </c>
      <c r="AC44" s="9">
        <v>-51.627980000000001</v>
      </c>
      <c r="AD44" s="9">
        <v>-34.617940000000004</v>
      </c>
      <c r="AE44" s="9">
        <v>-23.648369999999971</v>
      </c>
      <c r="AF44" s="9">
        <v>-37.44559000000001</v>
      </c>
      <c r="AG44" s="9">
        <v>-57.801950000000005</v>
      </c>
      <c r="AH44" s="9">
        <v>-17.92962</v>
      </c>
      <c r="AI44" s="9">
        <v>-72.877479999999991</v>
      </c>
      <c r="AJ44" s="9">
        <v>-28.48099000000002</v>
      </c>
      <c r="AK44" s="9">
        <v>-33.133109999999988</v>
      </c>
      <c r="AL44" s="9">
        <v>-20.416870000000017</v>
      </c>
      <c r="AM44" s="9">
        <v>-22.643680000000018</v>
      </c>
      <c r="AN44" s="17">
        <v>-33.934160000000006</v>
      </c>
      <c r="AO44" s="17">
        <v>-35.67470999999999</v>
      </c>
      <c r="AP44" s="17">
        <v>-33.95617</v>
      </c>
      <c r="AQ44" s="17">
        <v>-19.876140000000007</v>
      </c>
      <c r="AR44" s="17">
        <v>-81.509989999999988</v>
      </c>
      <c r="AS44" s="17">
        <v>-25.95377000000002</v>
      </c>
      <c r="AT44" s="17">
        <v>-49.09190000000001</v>
      </c>
      <c r="AU44" s="17">
        <v>-54.082370000000026</v>
      </c>
      <c r="AV44" s="17">
        <v>-33.455039999999997</v>
      </c>
      <c r="AW44" s="17">
        <v>-46.396949999999947</v>
      </c>
      <c r="AX44" s="17">
        <v>-48.285570000000007</v>
      </c>
      <c r="AY44" s="17">
        <v>-62.184780000000046</v>
      </c>
      <c r="AZ44" s="9">
        <v>-57.067300000000003</v>
      </c>
      <c r="BA44" s="9">
        <v>-65.884460000000004</v>
      </c>
      <c r="BB44" s="9">
        <v>-74.158069999999981</v>
      </c>
      <c r="BC44" s="9">
        <v>-76.129080000000044</v>
      </c>
      <c r="BD44" s="9">
        <v>-83.45067999999992</v>
      </c>
      <c r="BE44" s="9">
        <v>-46.002200000000016</v>
      </c>
      <c r="BF44" s="9">
        <v>-69.501790000000028</v>
      </c>
      <c r="BG44" s="9">
        <v>-56.209339999999997</v>
      </c>
      <c r="BH44" s="9">
        <v>-72.267299999999977</v>
      </c>
      <c r="BI44" s="9">
        <v>-63.786949999999933</v>
      </c>
      <c r="BK44" s="9"/>
    </row>
    <row r="45" spans="1:63" hidden="1" outlineLevel="1">
      <c r="C45" s="6" t="s">
        <v>76</v>
      </c>
      <c r="D45" s="9">
        <v>-181.84484999999998</v>
      </c>
      <c r="E45" s="9">
        <v>-186.66109000000003</v>
      </c>
      <c r="F45" s="9">
        <v>-160.2531899999999</v>
      </c>
      <c r="G45" s="9">
        <v>-164.22815000000014</v>
      </c>
      <c r="H45" s="9">
        <v>-145.32636999999988</v>
      </c>
      <c r="I45" s="9">
        <v>-245.89925000000005</v>
      </c>
      <c r="J45" s="9">
        <v>-199.01927000000001</v>
      </c>
      <c r="K45" s="9">
        <v>-245.65292999999997</v>
      </c>
      <c r="L45" s="9">
        <v>-154.35347000000002</v>
      </c>
      <c r="M45" s="9">
        <v>-209.29981999999995</v>
      </c>
      <c r="N45" s="9">
        <v>-202.5469800000003</v>
      </c>
      <c r="O45" s="9">
        <v>-145.29514000000017</v>
      </c>
      <c r="P45" s="17">
        <v>-101.40743999999999</v>
      </c>
      <c r="Q45" s="17">
        <v>-69.926119999999955</v>
      </c>
      <c r="R45" s="17">
        <v>-92.084010000000006</v>
      </c>
      <c r="S45" s="17">
        <v>-67.65213</v>
      </c>
      <c r="T45" s="17">
        <v>-138.59877999999998</v>
      </c>
      <c r="U45" s="17">
        <v>-138.02616000000012</v>
      </c>
      <c r="V45" s="17">
        <v>-178.15068000000008</v>
      </c>
      <c r="W45" s="17">
        <v>-87.179449999999861</v>
      </c>
      <c r="X45" s="17">
        <v>-112.0399799999999</v>
      </c>
      <c r="Y45" s="17">
        <v>-128.93613000000016</v>
      </c>
      <c r="Z45" s="17">
        <v>-123.67149999999992</v>
      </c>
      <c r="AA45" s="17">
        <v>-245.33022000000005</v>
      </c>
      <c r="AB45" s="9">
        <v>-97.464530000000011</v>
      </c>
      <c r="AC45" s="9">
        <v>-124.71021</v>
      </c>
      <c r="AD45" s="9">
        <v>-242.03686999999999</v>
      </c>
      <c r="AE45" s="9">
        <v>-190.96177000000006</v>
      </c>
      <c r="AF45" s="9">
        <v>-165.8161399999999</v>
      </c>
      <c r="AG45" s="9">
        <v>-198.19477000000006</v>
      </c>
      <c r="AH45" s="9">
        <v>-252.0266899999998</v>
      </c>
      <c r="AI45" s="9">
        <v>-279.99819000000025</v>
      </c>
      <c r="AJ45" s="9">
        <v>-239.07315000000017</v>
      </c>
      <c r="AK45" s="9">
        <v>-157.21940999999993</v>
      </c>
      <c r="AL45" s="9">
        <v>-234.13918999999964</v>
      </c>
      <c r="AM45" s="9">
        <v>-238.42893999999978</v>
      </c>
      <c r="AN45" s="17">
        <v>-249.76054000000002</v>
      </c>
      <c r="AO45" s="17">
        <v>-228.83140999999998</v>
      </c>
      <c r="AP45" s="17">
        <v>-288.62068999999997</v>
      </c>
      <c r="AQ45" s="17">
        <v>-233.78742000000011</v>
      </c>
      <c r="AR45" s="17">
        <v>-286.33028000000013</v>
      </c>
      <c r="AS45" s="17">
        <v>-197.11552999999958</v>
      </c>
      <c r="AT45" s="17">
        <v>-325.68663000000015</v>
      </c>
      <c r="AU45" s="17">
        <v>-339.26188000000025</v>
      </c>
      <c r="AV45" s="17">
        <v>-270.41070999999965</v>
      </c>
      <c r="AW45" s="17">
        <v>-233.82657000000017</v>
      </c>
      <c r="AX45" s="17">
        <v>-265.38129999999956</v>
      </c>
      <c r="AY45" s="17">
        <v>-315.07259999999997</v>
      </c>
      <c r="AZ45" s="9">
        <v>-245.01017999999996</v>
      </c>
      <c r="BA45" s="9">
        <v>-289.85136999999997</v>
      </c>
      <c r="BB45" s="9">
        <v>-314.58633000000009</v>
      </c>
      <c r="BC45" s="9">
        <v>-286.67362000000014</v>
      </c>
      <c r="BD45" s="9">
        <v>-276.36730999999963</v>
      </c>
      <c r="BE45" s="9">
        <v>-273.63778000000002</v>
      </c>
      <c r="BF45" s="9">
        <v>-318.40777000000003</v>
      </c>
      <c r="BG45" s="9">
        <v>-261.03707999999983</v>
      </c>
      <c r="BH45" s="9">
        <v>-243.20454000000063</v>
      </c>
      <c r="BI45" s="9">
        <v>-240.80126999999948</v>
      </c>
      <c r="BK45" s="9"/>
    </row>
    <row r="46" spans="1:63" hidden="1" outlineLevel="1">
      <c r="C46" s="6" t="s">
        <v>77</v>
      </c>
      <c r="D46" s="9">
        <v>-90.206869999999995</v>
      </c>
      <c r="E46" s="9">
        <v>-186.90649000000002</v>
      </c>
      <c r="F46" s="9">
        <v>-77.291159999999991</v>
      </c>
      <c r="G46" s="9">
        <v>-113.50356000000005</v>
      </c>
      <c r="H46" s="9">
        <v>-129.87944999999991</v>
      </c>
      <c r="I46" s="9">
        <v>-110.4827600000001</v>
      </c>
      <c r="J46" s="9">
        <v>-97.607189999999946</v>
      </c>
      <c r="K46" s="9">
        <v>-85.655460000000062</v>
      </c>
      <c r="L46" s="9">
        <v>-111.22609999999997</v>
      </c>
      <c r="M46" s="9">
        <v>-131.74155000000007</v>
      </c>
      <c r="N46" s="9">
        <v>-125.93345999999997</v>
      </c>
      <c r="O46" s="9">
        <v>-51.771510000000035</v>
      </c>
      <c r="P46" s="17">
        <v>-91.799710000000019</v>
      </c>
      <c r="Q46" s="17">
        <v>-52.053479999999993</v>
      </c>
      <c r="R46" s="17">
        <v>-39.13591999999997</v>
      </c>
      <c r="S46" s="17">
        <v>-44.190449999999998</v>
      </c>
      <c r="T46" s="17">
        <v>-96.079909999999984</v>
      </c>
      <c r="U46" s="17">
        <v>-85.86850000000004</v>
      </c>
      <c r="V46" s="17">
        <v>-111.66768000000002</v>
      </c>
      <c r="W46" s="17">
        <v>-76.804319999999962</v>
      </c>
      <c r="X46" s="17">
        <v>-70.917370000000005</v>
      </c>
      <c r="Y46" s="17">
        <v>-94.591540000000009</v>
      </c>
      <c r="Z46" s="17">
        <v>-68.986920000000055</v>
      </c>
      <c r="AA46" s="17">
        <v>-83.000069999999937</v>
      </c>
      <c r="AB46" s="9">
        <v>-93.019500000000008</v>
      </c>
      <c r="AC46" s="9">
        <v>-103.31596999999998</v>
      </c>
      <c r="AD46" s="9">
        <v>-138.17016000000001</v>
      </c>
      <c r="AE46" s="9">
        <v>-117.88365000000005</v>
      </c>
      <c r="AF46" s="9">
        <v>-100.77950000000004</v>
      </c>
      <c r="AG46" s="9">
        <v>-216.0641099999998</v>
      </c>
      <c r="AH46" s="9">
        <v>-145.21722000000011</v>
      </c>
      <c r="AI46" s="9">
        <v>-143.55029999999988</v>
      </c>
      <c r="AJ46" s="9">
        <v>-95.121249999999918</v>
      </c>
      <c r="AK46" s="9">
        <v>-107.21869000000038</v>
      </c>
      <c r="AL46" s="9">
        <v>-114.36401999999998</v>
      </c>
      <c r="AM46" s="9">
        <v>-93.35214999999971</v>
      </c>
      <c r="AN46" s="17">
        <v>-63.089079999999996</v>
      </c>
      <c r="AO46" s="17">
        <v>-104.28878999999998</v>
      </c>
      <c r="AP46" s="17">
        <v>-152.90287000000006</v>
      </c>
      <c r="AQ46" s="17">
        <v>-123.30829999999992</v>
      </c>
      <c r="AR46" s="17">
        <v>-195.81656000000009</v>
      </c>
      <c r="AS46" s="17">
        <v>-138.64998999999989</v>
      </c>
      <c r="AT46" s="17">
        <v>-137.73743000000013</v>
      </c>
      <c r="AU46" s="17">
        <v>-127.48033999999984</v>
      </c>
      <c r="AV46" s="17">
        <v>-141.37786000000028</v>
      </c>
      <c r="AW46" s="17">
        <v>-153.20820999999978</v>
      </c>
      <c r="AX46" s="17">
        <v>-170.52354000000014</v>
      </c>
      <c r="AY46" s="17">
        <v>-189.58313999999996</v>
      </c>
      <c r="AZ46" s="9">
        <v>-149.76336000000001</v>
      </c>
      <c r="BA46" s="9">
        <v>-248.81994</v>
      </c>
      <c r="BB46" s="9">
        <v>-187.92113999999992</v>
      </c>
      <c r="BC46" s="9">
        <v>-169.00471000000005</v>
      </c>
      <c r="BD46" s="9">
        <v>-165.91338999999994</v>
      </c>
      <c r="BE46" s="9">
        <v>-212.05250000000012</v>
      </c>
      <c r="BF46" s="9">
        <v>-223.50134000000003</v>
      </c>
      <c r="BG46" s="9">
        <v>-174.0654199999999</v>
      </c>
      <c r="BH46" s="9">
        <v>-149.55942000000005</v>
      </c>
      <c r="BI46" s="9">
        <v>-134.09340999999995</v>
      </c>
      <c r="BK46" s="9"/>
    </row>
    <row r="47" spans="1:63" collapsed="1">
      <c r="A47" s="6" t="s">
        <v>78</v>
      </c>
      <c r="D47" s="9">
        <v>-726.50243999999986</v>
      </c>
      <c r="E47" s="9">
        <v>-691.91814999999963</v>
      </c>
      <c r="F47" s="9">
        <v>-634.30277000000046</v>
      </c>
      <c r="G47" s="9">
        <v>-680.47598999999946</v>
      </c>
      <c r="H47" s="9">
        <v>-553.22566000000052</v>
      </c>
      <c r="I47" s="9">
        <v>-635.57677000000012</v>
      </c>
      <c r="J47" s="9">
        <v>-580.13961999999947</v>
      </c>
      <c r="K47" s="9">
        <v>-562.77325000000019</v>
      </c>
      <c r="L47" s="9">
        <v>-567.92854999999781</v>
      </c>
      <c r="M47" s="9">
        <v>-626.53333000000384</v>
      </c>
      <c r="N47" s="9">
        <v>-651.57861000000139</v>
      </c>
      <c r="O47" s="9">
        <v>-549.00031999999919</v>
      </c>
      <c r="P47" s="17">
        <v>-535.69549999999981</v>
      </c>
      <c r="Q47" s="17">
        <v>-424.46936999999991</v>
      </c>
      <c r="R47" s="17">
        <v>-414.69351999999992</v>
      </c>
      <c r="S47" s="17">
        <v>-343.16713999999956</v>
      </c>
      <c r="T47" s="17">
        <v>-493.91946000000075</v>
      </c>
      <c r="U47" s="17">
        <v>-503.12928999999849</v>
      </c>
      <c r="V47" s="17">
        <v>-548.42208000000164</v>
      </c>
      <c r="W47" s="17">
        <v>-405.20745999999963</v>
      </c>
      <c r="X47" s="17">
        <v>-422.2091800000012</v>
      </c>
      <c r="Y47" s="17">
        <v>-469.2823800000001</v>
      </c>
      <c r="Z47" s="17">
        <v>-512.41961999999967</v>
      </c>
      <c r="AA47" s="17">
        <v>-405.58142999999927</v>
      </c>
      <c r="AB47" s="9">
        <v>-570.80813999999998</v>
      </c>
      <c r="AC47" s="9">
        <v>-522.43577999999991</v>
      </c>
      <c r="AD47" s="9">
        <v>-638.35923000000025</v>
      </c>
      <c r="AE47" s="9">
        <v>-532.22498999999948</v>
      </c>
      <c r="AF47" s="9">
        <v>-499.12281000000075</v>
      </c>
      <c r="AG47" s="9">
        <v>-671.70286999999826</v>
      </c>
      <c r="AH47" s="9">
        <v>-592.91013000000021</v>
      </c>
      <c r="AI47" s="9">
        <v>-663.27680999999939</v>
      </c>
      <c r="AJ47" s="9">
        <v>-548.79307000000063</v>
      </c>
      <c r="AK47" s="9">
        <v>-464.47482000000036</v>
      </c>
      <c r="AL47" s="9">
        <v>-554.38612999999987</v>
      </c>
      <c r="AM47" s="9">
        <v>-946.6060200000029</v>
      </c>
      <c r="AN47" s="17">
        <v>-664.11775000000011</v>
      </c>
      <c r="AO47" s="17">
        <v>-554.93141999999989</v>
      </c>
      <c r="AP47" s="17">
        <v>-729.97635000000014</v>
      </c>
      <c r="AQ47" s="17">
        <v>-605.36060999999927</v>
      </c>
      <c r="AR47" s="17">
        <v>-849.65603000000192</v>
      </c>
      <c r="AS47" s="17">
        <v>-554.53599999999778</v>
      </c>
      <c r="AT47" s="17">
        <v>-705.7019500000024</v>
      </c>
      <c r="AU47" s="17">
        <v>-724.1937399999988</v>
      </c>
      <c r="AV47" s="17">
        <v>-652.67505000000165</v>
      </c>
      <c r="AW47" s="17">
        <v>-642.20154999999613</v>
      </c>
      <c r="AX47" s="17">
        <v>-730.46889000000283</v>
      </c>
      <c r="AY47" s="17">
        <v>-1346.7696199999982</v>
      </c>
      <c r="AZ47" s="9">
        <v>-881.48977000000002</v>
      </c>
      <c r="BA47" s="9">
        <v>-865.65211999999963</v>
      </c>
      <c r="BB47" s="9">
        <v>-838.12186000000042</v>
      </c>
      <c r="BC47" s="9">
        <v>-850.04406000000017</v>
      </c>
      <c r="BD47" s="9">
        <v>-947.87403000000086</v>
      </c>
      <c r="BE47" s="9">
        <v>-902.68110999999863</v>
      </c>
      <c r="BF47" s="9">
        <v>-985.34521000000041</v>
      </c>
      <c r="BG47" s="9">
        <v>-809.60028000000057</v>
      </c>
      <c r="BH47" s="9">
        <v>-782.3627899999974</v>
      </c>
      <c r="BI47" s="9">
        <v>-746.12547000000268</v>
      </c>
      <c r="BK47" s="9"/>
    </row>
    <row r="48" spans="1:63">
      <c r="A48" s="44" t="s">
        <v>82</v>
      </c>
      <c r="B48" s="44"/>
      <c r="C48" s="44"/>
      <c r="D48" s="43">
        <v>31</v>
      </c>
      <c r="E48" s="43">
        <v>28</v>
      </c>
      <c r="F48" s="43">
        <v>31</v>
      </c>
      <c r="G48" s="43">
        <v>30</v>
      </c>
      <c r="H48" s="43">
        <v>31</v>
      </c>
      <c r="I48" s="43">
        <v>30</v>
      </c>
      <c r="J48" s="43">
        <v>31</v>
      </c>
      <c r="K48" s="43">
        <v>31</v>
      </c>
      <c r="L48" s="43">
        <v>30</v>
      </c>
      <c r="M48" s="43">
        <v>31</v>
      </c>
      <c r="N48" s="43">
        <v>30</v>
      </c>
      <c r="O48" s="43">
        <v>31</v>
      </c>
      <c r="P48" s="43">
        <v>31</v>
      </c>
      <c r="Q48" s="43">
        <v>28</v>
      </c>
      <c r="R48" s="43">
        <v>31</v>
      </c>
      <c r="S48" s="43">
        <v>30</v>
      </c>
      <c r="T48" s="43">
        <v>31</v>
      </c>
      <c r="U48" s="43">
        <v>30</v>
      </c>
      <c r="V48" s="43">
        <v>31</v>
      </c>
      <c r="W48" s="43">
        <v>31</v>
      </c>
      <c r="X48" s="43">
        <v>30</v>
      </c>
      <c r="Y48" s="43">
        <v>31</v>
      </c>
      <c r="Z48" s="43">
        <v>30</v>
      </c>
      <c r="AA48" s="43">
        <v>31</v>
      </c>
      <c r="AB48" s="43">
        <v>31</v>
      </c>
      <c r="AC48" s="43">
        <v>28</v>
      </c>
      <c r="AD48" s="43">
        <v>31</v>
      </c>
      <c r="AE48" s="43">
        <v>30</v>
      </c>
      <c r="AF48" s="43">
        <v>31</v>
      </c>
      <c r="AG48" s="43">
        <v>30</v>
      </c>
      <c r="AH48" s="43">
        <v>31</v>
      </c>
      <c r="AI48" s="43">
        <v>31</v>
      </c>
      <c r="AJ48" s="43">
        <v>30</v>
      </c>
      <c r="AK48" s="43">
        <v>31</v>
      </c>
      <c r="AL48" s="43">
        <v>30</v>
      </c>
      <c r="AM48" s="43">
        <v>31</v>
      </c>
      <c r="AN48" s="43">
        <v>31</v>
      </c>
      <c r="AO48" s="43">
        <v>28</v>
      </c>
      <c r="AP48" s="43">
        <v>31</v>
      </c>
      <c r="AQ48" s="43">
        <v>30</v>
      </c>
      <c r="AR48" s="43">
        <v>31</v>
      </c>
      <c r="AS48" s="43">
        <v>30</v>
      </c>
      <c r="AT48" s="43">
        <v>31</v>
      </c>
      <c r="AU48" s="43">
        <v>31</v>
      </c>
      <c r="AV48" s="43">
        <v>30</v>
      </c>
      <c r="AW48" s="43">
        <v>31</v>
      </c>
      <c r="AX48" s="43">
        <v>30</v>
      </c>
      <c r="AY48" s="43">
        <v>31</v>
      </c>
      <c r="AZ48" s="43">
        <v>31</v>
      </c>
      <c r="BA48" s="43">
        <v>28</v>
      </c>
      <c r="BB48" s="43">
        <v>31</v>
      </c>
      <c r="BC48" s="43">
        <v>30</v>
      </c>
      <c r="BD48" s="43">
        <v>31</v>
      </c>
      <c r="BE48" s="43">
        <v>30</v>
      </c>
      <c r="BF48" s="43">
        <v>31</v>
      </c>
      <c r="BG48" s="43">
        <v>31</v>
      </c>
      <c r="BH48" s="43">
        <v>30</v>
      </c>
      <c r="BI48" s="43">
        <v>31</v>
      </c>
      <c r="BJ48" s="9"/>
      <c r="BK48" s="9"/>
    </row>
    <row r="49" spans="1:63">
      <c r="A49" s="44" t="s">
        <v>83</v>
      </c>
      <c r="B49" s="44"/>
      <c r="C49" s="44"/>
      <c r="D49" s="43">
        <f>D40/D48</f>
        <v>89.026462903225806</v>
      </c>
      <c r="E49" s="43">
        <f>E40/E48</f>
        <v>95.955786071428548</v>
      </c>
      <c r="F49" s="43">
        <f t="shared" ref="F49:BI49" si="1">F40/F48</f>
        <v>101.58622677419358</v>
      </c>
      <c r="G49" s="43">
        <f t="shared" si="1"/>
        <v>94.563568333333393</v>
      </c>
      <c r="H49" s="43">
        <f t="shared" si="1"/>
        <v>84.614514193548416</v>
      </c>
      <c r="I49" s="43">
        <f t="shared" si="1"/>
        <v>92.640766999999869</v>
      </c>
      <c r="J49" s="43">
        <f t="shared" si="1"/>
        <v>74.790817741935527</v>
      </c>
      <c r="K49" s="43">
        <f t="shared" si="1"/>
        <v>63.982001612903275</v>
      </c>
      <c r="L49" s="43">
        <f t="shared" si="1"/>
        <v>73.46354966666658</v>
      </c>
      <c r="M49" s="43">
        <f t="shared" si="1"/>
        <v>73.287822580645184</v>
      </c>
      <c r="N49" s="43">
        <f t="shared" si="1"/>
        <v>62.577388666666714</v>
      </c>
      <c r="O49" s="43">
        <f t="shared" si="1"/>
        <v>51.255667419354843</v>
      </c>
      <c r="P49" s="43">
        <f t="shared" si="1"/>
        <v>59.214729999999989</v>
      </c>
      <c r="Q49" s="43">
        <f t="shared" si="1"/>
        <v>45.186943214285705</v>
      </c>
      <c r="R49" s="43">
        <f t="shared" si="1"/>
        <v>53.74947322580644</v>
      </c>
      <c r="S49" s="43">
        <f t="shared" si="1"/>
        <v>62.754663000000015</v>
      </c>
      <c r="T49" s="43">
        <f t="shared" si="1"/>
        <v>59.108742903225846</v>
      </c>
      <c r="U49" s="43">
        <f t="shared" si="1"/>
        <v>75.501420999999993</v>
      </c>
      <c r="V49" s="43">
        <f t="shared" si="1"/>
        <v>60.476320322580634</v>
      </c>
      <c r="W49" s="43">
        <f t="shared" si="1"/>
        <v>40.905290645161294</v>
      </c>
      <c r="X49" s="43">
        <f t="shared" si="1"/>
        <v>70.804317999999995</v>
      </c>
      <c r="Y49" s="43">
        <f t="shared" si="1"/>
        <v>73.588997741935543</v>
      </c>
      <c r="Z49" s="43">
        <f t="shared" si="1"/>
        <v>67.606662333333347</v>
      </c>
      <c r="AA49" s="43">
        <f t="shared" si="1"/>
        <v>65.127984838709736</v>
      </c>
      <c r="AB49" s="43">
        <f t="shared" si="1"/>
        <v>78.068377419354846</v>
      </c>
      <c r="AC49" s="43">
        <f t="shared" si="1"/>
        <v>83.118859642857132</v>
      </c>
      <c r="AD49" s="43">
        <f t="shared" si="1"/>
        <v>84.734555483870992</v>
      </c>
      <c r="AE49" s="43">
        <f t="shared" si="1"/>
        <v>73.718953000000056</v>
      </c>
      <c r="AF49" s="43">
        <f t="shared" si="1"/>
        <v>78.537070645161293</v>
      </c>
      <c r="AG49" s="43">
        <f t="shared" si="1"/>
        <v>95.055329333333376</v>
      </c>
      <c r="AH49" s="43">
        <f t="shared" si="1"/>
        <v>92.681394516128833</v>
      </c>
      <c r="AI49" s="43">
        <f t="shared" si="1"/>
        <v>74.582118064516123</v>
      </c>
      <c r="AJ49" s="43">
        <f t="shared" si="1"/>
        <v>110.61621800000006</v>
      </c>
      <c r="AK49" s="43">
        <f t="shared" si="1"/>
        <v>95.195136451613038</v>
      </c>
      <c r="AL49" s="43">
        <f t="shared" si="1"/>
        <v>104.05352466666663</v>
      </c>
      <c r="AM49" s="43">
        <f t="shared" si="1"/>
        <v>86.065938064516004</v>
      </c>
      <c r="AN49" s="43">
        <f t="shared" si="1"/>
        <v>81.271903870967748</v>
      </c>
      <c r="AO49" s="43">
        <f t="shared" si="1"/>
        <v>118.47091392857142</v>
      </c>
      <c r="AP49" s="43">
        <f t="shared" si="1"/>
        <v>121.83579967741937</v>
      </c>
      <c r="AQ49" s="43">
        <f t="shared" si="1"/>
        <v>129.94554000000008</v>
      </c>
      <c r="AR49" s="43">
        <f t="shared" si="1"/>
        <v>113.72486774193537</v>
      </c>
      <c r="AS49" s="43">
        <f t="shared" si="1"/>
        <v>101.27020333333336</v>
      </c>
      <c r="AT49" s="43">
        <f t="shared" si="1"/>
        <v>102.14039419354853</v>
      </c>
      <c r="AU49" s="43">
        <f t="shared" si="1"/>
        <v>95.973049677419169</v>
      </c>
      <c r="AV49" s="43">
        <f t="shared" si="1"/>
        <v>108.84044333333331</v>
      </c>
      <c r="AW49" s="43">
        <f t="shared" si="1"/>
        <v>122.62109129032262</v>
      </c>
      <c r="AX49" s="43">
        <f t="shared" si="1"/>
        <v>118.39280333333299</v>
      </c>
      <c r="AY49" s="43">
        <f t="shared" si="1"/>
        <v>82.995769032258622</v>
      </c>
      <c r="AZ49" s="43">
        <f t="shared" si="1"/>
        <v>101.17910129032259</v>
      </c>
      <c r="BA49" s="43">
        <f t="shared" si="1"/>
        <v>120.01464535714287</v>
      </c>
      <c r="BB49" s="43">
        <f t="shared" si="1"/>
        <v>122.29918129032255</v>
      </c>
      <c r="BC49" s="43">
        <f t="shared" si="1"/>
        <v>111.23641866666664</v>
      </c>
      <c r="BD49" s="43">
        <f t="shared" si="1"/>
        <v>119.8931425806451</v>
      </c>
      <c r="BE49" s="43">
        <f t="shared" si="1"/>
        <v>111.38881766666661</v>
      </c>
      <c r="BF49" s="43">
        <f t="shared" si="1"/>
        <v>111.22992580645165</v>
      </c>
      <c r="BG49" s="43">
        <f t="shared" si="1"/>
        <v>87.909223870967963</v>
      </c>
      <c r="BH49" s="43">
        <f t="shared" si="1"/>
        <v>124.13029233333314</v>
      </c>
      <c r="BI49" s="43">
        <f t="shared" si="1"/>
        <v>112.09476516129038</v>
      </c>
      <c r="BK49" s="9"/>
    </row>
    <row r="50" spans="1:63">
      <c r="A50" s="44" t="s">
        <v>84</v>
      </c>
      <c r="B50" s="44"/>
      <c r="C50" s="44"/>
      <c r="D50" s="43">
        <f>D42/D48</f>
        <v>-30.40124258064516</v>
      </c>
      <c r="E50" s="43">
        <f>E42/E48</f>
        <v>-49.633684285714274</v>
      </c>
      <c r="F50" s="43">
        <f>F42/F48</f>
        <v>-37.870376129032287</v>
      </c>
      <c r="G50" s="43">
        <f t="shared" ref="G50:BI50" si="2">G42/G48</f>
        <v>-46.572228333333335</v>
      </c>
      <c r="H50" s="43">
        <f t="shared" si="2"/>
        <v>-38.805778387096765</v>
      </c>
      <c r="I50" s="43">
        <f t="shared" si="2"/>
        <v>-44.718832333333346</v>
      </c>
      <c r="J50" s="43">
        <f t="shared" si="2"/>
        <v>-24.968088064516156</v>
      </c>
      <c r="K50" s="43">
        <f t="shared" si="2"/>
        <v>-35.399794516129049</v>
      </c>
      <c r="L50" s="43">
        <f t="shared" si="2"/>
        <v>-44.790139999999944</v>
      </c>
      <c r="M50" s="43">
        <f t="shared" si="2"/>
        <v>-42.172252580645129</v>
      </c>
      <c r="N50" s="43">
        <f t="shared" si="2"/>
        <v>-31.210615666666673</v>
      </c>
      <c r="O50" s="43">
        <f t="shared" si="2"/>
        <v>-11.927684193548385</v>
      </c>
      <c r="P50" s="43">
        <f t="shared" si="2"/>
        <v>-21.704956129032258</v>
      </c>
      <c r="Q50" s="43">
        <f t="shared" si="2"/>
        <v>-27.205506428571425</v>
      </c>
      <c r="R50" s="43">
        <f t="shared" si="2"/>
        <v>-17.840059999999994</v>
      </c>
      <c r="S50" s="43">
        <f t="shared" si="2"/>
        <v>-18.302993333333347</v>
      </c>
      <c r="T50" s="43">
        <f t="shared" si="2"/>
        <v>-26.627505806451595</v>
      </c>
      <c r="U50" s="43">
        <f t="shared" si="2"/>
        <v>-29.72863966666667</v>
      </c>
      <c r="V50" s="43">
        <f t="shared" si="2"/>
        <v>-19.25810838709678</v>
      </c>
      <c r="W50" s="43">
        <f t="shared" si="2"/>
        <v>-25.072490967741942</v>
      </c>
      <c r="X50" s="43">
        <f t="shared" si="2"/>
        <v>-36.439231333333346</v>
      </c>
      <c r="Y50" s="43">
        <f t="shared" si="2"/>
        <v>-34.005675806451578</v>
      </c>
      <c r="Z50" s="43">
        <f t="shared" si="2"/>
        <v>-22.629602000000038</v>
      </c>
      <c r="AA50" s="43">
        <f t="shared" si="2"/>
        <v>-17.050867096774212</v>
      </c>
      <c r="AB50" s="43">
        <f t="shared" si="2"/>
        <v>-25.90769612903226</v>
      </c>
      <c r="AC50" s="43">
        <f t="shared" si="2"/>
        <v>-48.208753571428566</v>
      </c>
      <c r="AD50" s="43">
        <f t="shared" si="2"/>
        <v>-46.013344193548399</v>
      </c>
      <c r="AE50" s="43">
        <f t="shared" si="2"/>
        <v>-43.566982666666689</v>
      </c>
      <c r="AF50" s="43">
        <f t="shared" si="2"/>
        <v>-41.360445483870947</v>
      </c>
      <c r="AG50" s="43">
        <f t="shared" si="2"/>
        <v>-56.386393999999989</v>
      </c>
      <c r="AH50" s="43">
        <f t="shared" si="2"/>
        <v>-15.041281290322596</v>
      </c>
      <c r="AI50" s="43">
        <f t="shared" si="2"/>
        <v>-36.020046774193567</v>
      </c>
      <c r="AJ50" s="43">
        <f t="shared" si="2"/>
        <v>-58.071115666666628</v>
      </c>
      <c r="AK50" s="43">
        <f t="shared" si="2"/>
        <v>-43.900651935483879</v>
      </c>
      <c r="AL50" s="43">
        <f t="shared" si="2"/>
        <v>-58.443611666666648</v>
      </c>
      <c r="AM50" s="43">
        <f t="shared" si="2"/>
        <v>-26.766050000000117</v>
      </c>
      <c r="AN50" s="43">
        <f t="shared" si="2"/>
        <v>-47.882776451612905</v>
      </c>
      <c r="AO50" s="43">
        <f t="shared" si="2"/>
        <v>-70.429153571428586</v>
      </c>
      <c r="AP50" s="43">
        <f t="shared" si="2"/>
        <v>-54.080619999999989</v>
      </c>
      <c r="AQ50" s="43">
        <f t="shared" si="2"/>
        <v>-55.583087666666657</v>
      </c>
      <c r="AR50" s="43">
        <f t="shared" si="2"/>
        <v>-54.044057419354843</v>
      </c>
      <c r="AS50" s="43">
        <f t="shared" si="2"/>
        <v>-35.259237333333353</v>
      </c>
      <c r="AT50" s="43">
        <f t="shared" si="2"/>
        <v>-32.133215161290273</v>
      </c>
      <c r="AU50" s="43">
        <f t="shared" si="2"/>
        <v>-42.138825161290313</v>
      </c>
      <c r="AV50" s="43">
        <f t="shared" si="2"/>
        <v>-59.48839533333333</v>
      </c>
      <c r="AW50" s="43">
        <f t="shared" si="2"/>
        <v>-57.373809354838748</v>
      </c>
      <c r="AX50" s="43">
        <f t="shared" si="2"/>
        <v>-47.099503999999982</v>
      </c>
      <c r="AY50" s="43">
        <f t="shared" si="2"/>
        <v>-21.563019354838616</v>
      </c>
      <c r="AZ50" s="43">
        <f t="shared" si="2"/>
        <v>-50.364720645161292</v>
      </c>
      <c r="BA50" s="43">
        <f t="shared" si="2"/>
        <v>-59.373759999999997</v>
      </c>
      <c r="BB50" s="43">
        <f t="shared" si="2"/>
        <v>-51.819051290322562</v>
      </c>
      <c r="BC50" s="43">
        <f t="shared" si="2"/>
        <v>-51.995058333333354</v>
      </c>
      <c r="BD50" s="43">
        <f t="shared" si="2"/>
        <v>-54.412231290322545</v>
      </c>
      <c r="BE50" s="43">
        <f t="shared" si="2"/>
        <v>-45.849382666666706</v>
      </c>
      <c r="BF50" s="43">
        <f t="shared" si="2"/>
        <v>-50.578085806451604</v>
      </c>
      <c r="BG50" s="43">
        <f t="shared" si="2"/>
        <v>-32.198071612903263</v>
      </c>
      <c r="BH50" s="43">
        <f t="shared" si="2"/>
        <v>-65.042786999999947</v>
      </c>
      <c r="BI50" s="43">
        <f t="shared" si="2"/>
        <v>-57.059090000000062</v>
      </c>
      <c r="BK50" s="9"/>
    </row>
    <row r="51" spans="1:63" hidden="1" outlineLevel="1"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BK51" s="9"/>
    </row>
    <row r="52" spans="1:63" hidden="1" outlineLevel="1">
      <c r="A52" s="6" t="s">
        <v>14</v>
      </c>
      <c r="E52" s="24">
        <v>12.966758315811246</v>
      </c>
      <c r="F52" s="24">
        <v>43.748490074367915</v>
      </c>
      <c r="G52" s="24">
        <v>36.760051242269313</v>
      </c>
      <c r="H52" s="24">
        <v>42.693945155972912</v>
      </c>
      <c r="I52" s="24">
        <v>38.283591289656279</v>
      </c>
      <c r="J52" s="24">
        <v>66.35557235750457</v>
      </c>
      <c r="K52" s="24">
        <v>46.801734214549775</v>
      </c>
      <c r="L52" s="24">
        <v>38.222642304757301</v>
      </c>
      <c r="M52" s="24">
        <v>39.28582593555651</v>
      </c>
      <c r="N52" s="24">
        <v>54.853051227324386</v>
      </c>
      <c r="O52" s="24">
        <v>135.87612902496471</v>
      </c>
      <c r="P52" s="25">
        <v>73.006521150721568</v>
      </c>
      <c r="Q52" s="25">
        <v>64.486293334156713</v>
      </c>
      <c r="R52" s="25">
        <v>88.8227583713103</v>
      </c>
      <c r="S52" s="25">
        <v>89.462057936607025</v>
      </c>
      <c r="T52" s="25">
        <v>59.510017582110265</v>
      </c>
      <c r="U52" s="25">
        <v>55.078990103807747</v>
      </c>
      <c r="V52" s="25">
        <v>82.282397983146936</v>
      </c>
      <c r="W52" s="25">
        <v>63.200873848091717</v>
      </c>
      <c r="X52" s="25">
        <v>44.935729709044161</v>
      </c>
      <c r="Y52" s="25">
        <v>46.598201656943559</v>
      </c>
      <c r="Z52" s="25">
        <v>72.357589408775169</v>
      </c>
      <c r="AA52" s="25">
        <v>83.188779842205662</v>
      </c>
      <c r="AB52" s="24">
        <v>48.336151277902751</v>
      </c>
      <c r="AC52" s="24">
        <v>28.759320532407763</v>
      </c>
      <c r="AD52" s="24">
        <v>27.2155467354712</v>
      </c>
      <c r="AE52" s="24">
        <v>29.701871710984058</v>
      </c>
      <c r="AF52" s="24">
        <v>30.277196115868275</v>
      </c>
      <c r="AG52" s="24">
        <v>22.949169794401115</v>
      </c>
      <c r="AH52" s="24">
        <v>83.256093359582465</v>
      </c>
      <c r="AI52" s="24">
        <v>34.766149172577677</v>
      </c>
      <c r="AJ52" s="24">
        <v>22.28338331620483</v>
      </c>
      <c r="AK52" s="24">
        <v>28.525278421723193</v>
      </c>
      <c r="AL52" s="24">
        <v>22.141358021822015</v>
      </c>
      <c r="AM52" s="24">
        <v>57.535791639276056</v>
      </c>
      <c r="AN52" s="25">
        <v>38.170999421995681</v>
      </c>
      <c r="AO52" s="25">
        <v>28.731880360218113</v>
      </c>
      <c r="AP52" s="25">
        <v>33.796458551289994</v>
      </c>
      <c r="AQ52" s="25">
        <v>33.979002593852549</v>
      </c>
      <c r="AR52" s="25">
        <v>33.819322965997308</v>
      </c>
      <c r="AS52" s="25">
        <v>53.56491015801133</v>
      </c>
      <c r="AT52" s="25">
        <v>56.879880307149257</v>
      </c>
      <c r="AU52" s="25">
        <v>43.374095629440141</v>
      </c>
      <c r="AV52" s="25">
        <v>31.748341326358187</v>
      </c>
      <c r="AW52" s="25">
        <v>31.856581475253197</v>
      </c>
      <c r="AX52" s="25">
        <v>40.099315695553841</v>
      </c>
      <c r="AY52" s="25">
        <v>76.46996021863032</v>
      </c>
      <c r="AZ52" s="24">
        <v>29.189341535627147</v>
      </c>
      <c r="BA52" s="24">
        <v>27.413206488137906</v>
      </c>
      <c r="BB52" s="24">
        <v>28.370126346419902</v>
      </c>
      <c r="BC52" s="24">
        <v>29.216561125119728</v>
      </c>
      <c r="BD52" s="24">
        <v>27.018061884176593</v>
      </c>
      <c r="BE52" s="24">
        <v>33.132764535659149</v>
      </c>
      <c r="BF52" s="24">
        <v>29.066205429042569</v>
      </c>
      <c r="BG52" s="24">
        <v>45.658418613769463</v>
      </c>
      <c r="BH52" s="24">
        <v>23.355653563860987</v>
      </c>
      <c r="BI52" s="24">
        <v>25.764747251630947</v>
      </c>
    </row>
    <row r="53" spans="1:63" hidden="1" outlineLevel="1">
      <c r="A53" s="6" t="s">
        <v>16</v>
      </c>
      <c r="D53" s="24">
        <v>41.951176278557412</v>
      </c>
      <c r="E53" s="24">
        <v>37.603005559841165</v>
      </c>
      <c r="F53" s="24">
        <v>37.017340168190117</v>
      </c>
      <c r="G53" s="24">
        <v>42.049336230455602</v>
      </c>
      <c r="H53" s="24">
        <v>50.158871622550947</v>
      </c>
      <c r="I53" s="24">
        <v>50.060739242368392</v>
      </c>
      <c r="J53" s="24">
        <v>47.413079279375893</v>
      </c>
      <c r="K53" s="24">
        <v>55.242413964148795</v>
      </c>
      <c r="L53" s="24">
        <v>45.689212612645889</v>
      </c>
      <c r="M53" s="24">
        <v>42.091097209521884</v>
      </c>
      <c r="N53" s="24">
        <v>55.608906893451554</v>
      </c>
      <c r="O53" s="24">
        <v>46.469177485575173</v>
      </c>
      <c r="P53" s="25">
        <v>43.395255026535111</v>
      </c>
      <c r="Q53" s="25">
        <v>51.582759830251547</v>
      </c>
      <c r="R53" s="25">
        <v>42.04572363490891</v>
      </c>
      <c r="S53" s="25">
        <v>45.48165209651431</v>
      </c>
      <c r="T53" s="25">
        <v>41.396898585544633</v>
      </c>
      <c r="U53" s="25">
        <v>40.742774496919743</v>
      </c>
      <c r="V53" s="25">
        <v>43.277058912629172</v>
      </c>
      <c r="W53" s="25">
        <v>59.383494213356002</v>
      </c>
      <c r="X53" s="25">
        <v>42.479335088009748</v>
      </c>
      <c r="Y53" s="25">
        <v>44.13191136527405</v>
      </c>
      <c r="Z53" s="25">
        <v>50.109539105729255</v>
      </c>
      <c r="AA53" s="25">
        <v>47.364470343908863</v>
      </c>
      <c r="AB53" s="24">
        <v>48.924515097331764</v>
      </c>
      <c r="AC53" s="24">
        <v>45.45502804853809</v>
      </c>
      <c r="AD53" s="24">
        <v>42.466146404634351</v>
      </c>
      <c r="AE53" s="24">
        <v>52.03577931987175</v>
      </c>
      <c r="AF53" s="24">
        <v>45.240913825453433</v>
      </c>
      <c r="AG53" s="24">
        <v>41.994099836338115</v>
      </c>
      <c r="AH53" s="24">
        <v>44.708011706132176</v>
      </c>
      <c r="AI53" s="24">
        <v>52.268727469681551</v>
      </c>
      <c r="AJ53" s="24">
        <v>38.898991014138609</v>
      </c>
      <c r="AK53" s="24">
        <v>47.153088022187887</v>
      </c>
      <c r="AL53" s="24">
        <v>42.223500204096894</v>
      </c>
      <c r="AM53" s="24">
        <v>34.773451531580449</v>
      </c>
      <c r="AN53" s="25">
        <v>37.390074319299536</v>
      </c>
      <c r="AO53" s="25">
        <v>37.965906152389863</v>
      </c>
      <c r="AP53" s="25">
        <v>25.042734817343884</v>
      </c>
      <c r="AQ53" s="25">
        <v>36.106346243203099</v>
      </c>
      <c r="AR53" s="25">
        <v>41.553272869164843</v>
      </c>
      <c r="AS53" s="25">
        <v>45.217259858041153</v>
      </c>
      <c r="AT53" s="25">
        <v>39.746644642079588</v>
      </c>
      <c r="AU53" s="25">
        <v>38.31537814711929</v>
      </c>
      <c r="AV53" s="25">
        <v>39.933715785121919</v>
      </c>
      <c r="AW53" s="25">
        <v>37.554257327772277</v>
      </c>
      <c r="AX53" s="25">
        <v>40.007657194028312</v>
      </c>
      <c r="AY53" s="25">
        <v>45.928588376856091</v>
      </c>
      <c r="AZ53" s="24">
        <v>53.39984907759257</v>
      </c>
      <c r="BA53" s="24">
        <v>48.818749254611056</v>
      </c>
      <c r="BB53" s="24">
        <v>37.961278310142575</v>
      </c>
      <c r="BC53" s="24">
        <v>39.976928898849614</v>
      </c>
      <c r="BD53" s="24">
        <v>37.955256646253041</v>
      </c>
      <c r="BE53" s="24">
        <v>41.984532630509165</v>
      </c>
      <c r="BF53" s="24">
        <v>43.677289388093122</v>
      </c>
      <c r="BG53" s="24">
        <v>62.793269034699179</v>
      </c>
      <c r="BH53" s="24">
        <v>46.725389515919922</v>
      </c>
      <c r="BI53" s="24">
        <v>49.214730300259859</v>
      </c>
    </row>
    <row r="54" spans="1:63" hidden="1" outlineLevel="1">
      <c r="A54" s="6" t="s">
        <v>85</v>
      </c>
      <c r="D54" s="24">
        <v>56.94254464471593</v>
      </c>
      <c r="E54" s="24">
        <v>41.332381733039085</v>
      </c>
      <c r="F54" s="24">
        <v>40.637035931208644</v>
      </c>
      <c r="G54" s="24">
        <v>51.266287344278169</v>
      </c>
      <c r="H54" s="24">
        <v>58.911115523674987</v>
      </c>
      <c r="I54" s="24">
        <v>60.405704242560816</v>
      </c>
      <c r="J54" s="24">
        <v>73.034342172491506</v>
      </c>
      <c r="K54" s="24">
        <v>43.00000739023789</v>
      </c>
      <c r="L54" s="24">
        <v>47.195818990518944</v>
      </c>
      <c r="M54" s="24">
        <v>56.847451744815309</v>
      </c>
      <c r="N54" s="24">
        <v>74.891285867724037</v>
      </c>
      <c r="O54" s="24">
        <v>190.91649513340084</v>
      </c>
      <c r="P54" s="25">
        <v>76.864832892930465</v>
      </c>
      <c r="Q54" s="25">
        <v>84.845488343759413</v>
      </c>
      <c r="R54" s="25">
        <v>89.13272821699249</v>
      </c>
      <c r="S54" s="25">
        <v>57.96324462774573</v>
      </c>
      <c r="T54" s="25">
        <v>61.090291935329404</v>
      </c>
      <c r="U54" s="25">
        <v>64.916084006489854</v>
      </c>
      <c r="V54" s="25">
        <v>71.513112465941433</v>
      </c>
      <c r="W54" s="25">
        <v>48.485387956743018</v>
      </c>
      <c r="X54" s="25">
        <v>45.279937299079855</v>
      </c>
      <c r="Y54" s="25">
        <v>51.903171856652634</v>
      </c>
      <c r="Z54" s="25">
        <v>65.869313565479302</v>
      </c>
      <c r="AA54" s="25">
        <v>89.062918718654444</v>
      </c>
      <c r="AB54" s="24">
        <v>51.185302416925353</v>
      </c>
      <c r="AC54" s="24">
        <v>42.757648044208928</v>
      </c>
      <c r="AD54" s="24">
        <v>55.721732041449087</v>
      </c>
      <c r="AE54" s="24">
        <v>64.790480020083677</v>
      </c>
      <c r="AF54" s="24">
        <v>45.897787991785627</v>
      </c>
      <c r="AG54" s="24">
        <v>38.098255937416404</v>
      </c>
      <c r="AH54" s="24">
        <v>109.86463082717803</v>
      </c>
      <c r="AI54" s="24">
        <v>53.387201723556331</v>
      </c>
      <c r="AJ54" s="24">
        <v>44.733034662378685</v>
      </c>
      <c r="AK54" s="24">
        <v>46.833046516371439</v>
      </c>
      <c r="AL54" s="24">
        <v>38.465947190635369</v>
      </c>
      <c r="AM54" s="24">
        <v>61.420505550151702</v>
      </c>
      <c r="AN54" s="25">
        <v>35.76412164958743</v>
      </c>
      <c r="AO54" s="25">
        <v>29.241369404502382</v>
      </c>
      <c r="AP54" s="25">
        <v>41.709452450565415</v>
      </c>
      <c r="AQ54" s="25">
        <v>35.209196037046354</v>
      </c>
      <c r="AR54" s="25">
        <v>43.803752515465597</v>
      </c>
      <c r="AS54" s="25">
        <v>49.912026268823027</v>
      </c>
      <c r="AT54" s="25">
        <v>51.718267662883761</v>
      </c>
      <c r="AU54" s="25">
        <v>41.203648542400849</v>
      </c>
      <c r="AV54" s="25">
        <v>31.151252939606941</v>
      </c>
      <c r="AW54" s="25">
        <v>38.327523434613781</v>
      </c>
      <c r="AX54" s="25">
        <v>50.697925608728305</v>
      </c>
      <c r="AY54" s="25">
        <v>91.249596381858467</v>
      </c>
      <c r="AZ54" s="24">
        <v>44.172972550665492</v>
      </c>
      <c r="BA54" s="24">
        <v>47.549251494744006</v>
      </c>
      <c r="BB54" s="24">
        <v>39.799998703926683</v>
      </c>
      <c r="BC54" s="24">
        <v>45.316660958325024</v>
      </c>
      <c r="BD54" s="24">
        <v>53.179469307769594</v>
      </c>
      <c r="BE54" s="24">
        <v>69.31623252390132</v>
      </c>
      <c r="BF54" s="24">
        <v>48.473523909047799</v>
      </c>
      <c r="BG54" s="24">
        <v>53.526060096045363</v>
      </c>
      <c r="BH54" s="24">
        <v>38.52380387697719</v>
      </c>
      <c r="BI54" s="24">
        <v>50.346745237996821</v>
      </c>
    </row>
    <row r="55" spans="1:63" hidden="1" outlineLevel="1">
      <c r="A55" s="6" t="s">
        <v>86</v>
      </c>
      <c r="D55" s="24">
        <v>-14.991368366158518</v>
      </c>
      <c r="E55" s="24">
        <v>9.2373821426133276</v>
      </c>
      <c r="F55" s="24">
        <v>40.128794311349381</v>
      </c>
      <c r="G55" s="24">
        <v>27.543100128446753</v>
      </c>
      <c r="H55" s="24">
        <v>33.941701254848873</v>
      </c>
      <c r="I55" s="24">
        <v>27.938626289463855</v>
      </c>
      <c r="J55" s="24">
        <v>40.734309464388957</v>
      </c>
      <c r="K55" s="24">
        <v>59.044140788460687</v>
      </c>
      <c r="L55" s="24">
        <v>36.716035926884246</v>
      </c>
      <c r="M55" s="24">
        <v>24.529471400263084</v>
      </c>
      <c r="N55" s="24">
        <v>35.570672253051896</v>
      </c>
      <c r="O55" s="24">
        <v>-8.5711886228609444</v>
      </c>
      <c r="P55" s="25">
        <v>39.536943284326213</v>
      </c>
      <c r="Q55" s="25">
        <v>31.223564820648846</v>
      </c>
      <c r="R55" s="25">
        <v>41.73575378922672</v>
      </c>
      <c r="S55" s="25">
        <v>76.980465405375611</v>
      </c>
      <c r="T55" s="25">
        <v>39.816624232325495</v>
      </c>
      <c r="U55" s="25">
        <v>30.905680594237637</v>
      </c>
      <c r="V55" s="25">
        <v>54.046344429834676</v>
      </c>
      <c r="W55" s="25">
        <v>74.098980104704708</v>
      </c>
      <c r="X55" s="25">
        <v>42.135127497974047</v>
      </c>
      <c r="Y55" s="25">
        <v>38.826941165564975</v>
      </c>
      <c r="Z55" s="25">
        <v>56.597814949025121</v>
      </c>
      <c r="AA55" s="25">
        <v>41.490331467460081</v>
      </c>
      <c r="AB55" s="24">
        <v>46.075363958309154</v>
      </c>
      <c r="AC55" s="24">
        <v>31.456700536736925</v>
      </c>
      <c r="AD55" s="24">
        <v>13.959961098656464</v>
      </c>
      <c r="AE55" s="24">
        <v>16.947171010772124</v>
      </c>
      <c r="AF55" s="24">
        <v>29.620321949536084</v>
      </c>
      <c r="AG55" s="24">
        <v>26.845013693322819</v>
      </c>
      <c r="AH55" s="24">
        <v>18.099474238536615</v>
      </c>
      <c r="AI55" s="24">
        <v>33.647674918702904</v>
      </c>
      <c r="AJ55" s="24">
        <v>16.44933966796475</v>
      </c>
      <c r="AK55" s="24">
        <v>28.845319927539634</v>
      </c>
      <c r="AL55" s="24">
        <v>25.89891103528354</v>
      </c>
      <c r="AM55" s="24">
        <v>30.888737620704802</v>
      </c>
      <c r="AN55" s="25">
        <v>39.796952091707787</v>
      </c>
      <c r="AO55" s="25">
        <v>37.456417108105597</v>
      </c>
      <c r="AP55" s="25">
        <v>17.129740918068464</v>
      </c>
      <c r="AQ55" s="25">
        <v>34.876152800009294</v>
      </c>
      <c r="AR55" s="25">
        <v>31.568843319696548</v>
      </c>
      <c r="AS55" s="25">
        <v>48.870143747229449</v>
      </c>
      <c r="AT55" s="25">
        <v>44.908257286345076</v>
      </c>
      <c r="AU55" s="25">
        <v>40.485825234158575</v>
      </c>
      <c r="AV55" s="25">
        <v>40.530804171873164</v>
      </c>
      <c r="AW55" s="25">
        <v>31.083315368411689</v>
      </c>
      <c r="AX55" s="25">
        <v>29.409047280853848</v>
      </c>
      <c r="AY55" s="25">
        <v>31.148952213627936</v>
      </c>
      <c r="AZ55" s="24">
        <v>38.416218062554222</v>
      </c>
      <c r="BA55" s="24">
        <v>28.68270424800496</v>
      </c>
      <c r="BB55" s="24">
        <v>26.531405952635801</v>
      </c>
      <c r="BC55" s="24">
        <v>23.876829065644323</v>
      </c>
      <c r="BD55" s="24">
        <v>11.793849222660043</v>
      </c>
      <c r="BE55" s="24">
        <v>5.8010646422669936</v>
      </c>
      <c r="BF55" s="24">
        <v>24.269970908087885</v>
      </c>
      <c r="BG55" s="24">
        <v>54.925627552423272</v>
      </c>
      <c r="BH55" s="24">
        <v>31.557239202803721</v>
      </c>
      <c r="BI55" s="24">
        <v>24.632732313893989</v>
      </c>
    </row>
    <row r="56" spans="1:63" collapsed="1">
      <c r="A56" s="19" t="s">
        <v>161</v>
      </c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</row>
    <row r="57" spans="1:63" hidden="1" outlineLevel="1">
      <c r="A57" s="6" t="s">
        <v>103</v>
      </c>
      <c r="D57" s="26">
        <v>0.76947482851931825</v>
      </c>
      <c r="E57" s="26">
        <v>0.74354125879894484</v>
      </c>
      <c r="F57" s="26">
        <v>0.86832084868551496</v>
      </c>
      <c r="G57" s="26">
        <v>0.7216632217862835</v>
      </c>
      <c r="H57" s="26">
        <v>0.6273756113046639</v>
      </c>
      <c r="I57" s="26">
        <v>0.6160099132267931</v>
      </c>
      <c r="J57" s="26">
        <v>0.55854849468834711</v>
      </c>
      <c r="K57" s="26">
        <v>0.54217569281878619</v>
      </c>
      <c r="L57" s="26">
        <v>0.62889432618939589</v>
      </c>
      <c r="M57" s="26">
        <v>0.69434413116546945</v>
      </c>
      <c r="N57" s="26">
        <v>0.56313028457800951</v>
      </c>
      <c r="O57" s="26">
        <v>0.53489613594387175</v>
      </c>
      <c r="P57" s="27">
        <v>0.71754454575131277</v>
      </c>
      <c r="Q57" s="27">
        <v>0.52382318731484945</v>
      </c>
      <c r="R57" s="27">
        <v>0.73878461041129129</v>
      </c>
      <c r="S57" s="27">
        <v>0.7255639840213356</v>
      </c>
      <c r="T57" s="27">
        <v>0.68084114207192681</v>
      </c>
      <c r="U57" s="27">
        <v>0.8082769736986769</v>
      </c>
      <c r="V57" s="27">
        <v>0.64863881831110537</v>
      </c>
      <c r="W57" s="27">
        <v>0.48635629095170707</v>
      </c>
      <c r="X57" s="27">
        <v>0.76992048161548077</v>
      </c>
      <c r="Y57" s="27">
        <v>0.71697146191950178</v>
      </c>
      <c r="Z57" s="27">
        <v>0.60151701818747716</v>
      </c>
      <c r="AA57" s="27">
        <v>0.61410506933059705</v>
      </c>
      <c r="AB57" s="26">
        <v>0.67844150659071567</v>
      </c>
      <c r="AC57" s="26">
        <v>0.62285772081852053</v>
      </c>
      <c r="AD57" s="26">
        <v>0.72516795584457294</v>
      </c>
      <c r="AE57" s="26">
        <v>0.58551110200056067</v>
      </c>
      <c r="AF57" s="26">
        <v>0.64858701921559803</v>
      </c>
      <c r="AG57" s="26">
        <v>0.74423924342252301</v>
      </c>
      <c r="AH57" s="26">
        <v>0.69453769855590886</v>
      </c>
      <c r="AI57" s="26">
        <v>0.5564505524115736</v>
      </c>
      <c r="AJ57" s="26">
        <v>0.79664879735875793</v>
      </c>
      <c r="AK57" s="26">
        <v>0.66009925834869199</v>
      </c>
      <c r="AL57" s="26">
        <v>0.69124213120482914</v>
      </c>
      <c r="AM57" s="26">
        <v>0.71280194533260766</v>
      </c>
      <c r="AN57" s="27">
        <v>0.80846486269879125</v>
      </c>
      <c r="AO57" s="27">
        <v>0.90410508431897885</v>
      </c>
      <c r="AP57" s="27">
        <v>1.0276182063725043</v>
      </c>
      <c r="AQ57" s="27">
        <v>0.99388995219982512</v>
      </c>
      <c r="AR57" s="27">
        <v>0.7363892142154338</v>
      </c>
      <c r="AS57" s="27">
        <v>0.64214804945818549</v>
      </c>
      <c r="AT57" s="27">
        <v>0.7217395740761644</v>
      </c>
      <c r="AU57" s="27">
        <v>0.74426737029256196</v>
      </c>
      <c r="AV57" s="27">
        <v>0.80165096805779201</v>
      </c>
      <c r="AW57" s="27">
        <v>0.83499579171331562</v>
      </c>
      <c r="AX57" s="27">
        <v>0.74813298405363149</v>
      </c>
      <c r="AY57" s="27">
        <v>0.59313033242390067</v>
      </c>
      <c r="AZ57" s="26">
        <v>0.65880194079132315</v>
      </c>
      <c r="BA57" s="26">
        <v>0.60814118337840783</v>
      </c>
      <c r="BB57" s="26">
        <v>0.73862558565736725</v>
      </c>
      <c r="BC57" s="26">
        <v>0.72198013168816266</v>
      </c>
      <c r="BD57" s="26">
        <v>0.81246605866848232</v>
      </c>
      <c r="BE57" s="26">
        <v>0.7125944048336712</v>
      </c>
      <c r="BF57" s="26">
        <v>0.71119099668265529</v>
      </c>
      <c r="BG57" s="26">
        <v>0.50822760860376581</v>
      </c>
      <c r="BH57" s="26">
        <v>0.64740282678175864</v>
      </c>
      <c r="BI57" s="26">
        <v>0.60430334559588272</v>
      </c>
    </row>
    <row r="58" spans="1:63" hidden="1" outlineLevel="1">
      <c r="A58" s="6" t="s">
        <v>89</v>
      </c>
      <c r="D58" s="26">
        <v>0.45784239786387393</v>
      </c>
      <c r="E58" s="26">
        <v>0.60087456237180092</v>
      </c>
      <c r="F58" s="26">
        <v>0.5412573760464664</v>
      </c>
      <c r="G58" s="26">
        <v>0.62598725713443448</v>
      </c>
      <c r="H58" s="26">
        <v>0.54739975481853598</v>
      </c>
      <c r="I58" s="26">
        <v>0.67800039403818224</v>
      </c>
      <c r="J58" s="26">
        <v>0.43531436433934245</v>
      </c>
      <c r="K58" s="26">
        <v>0.70661481544959304</v>
      </c>
      <c r="L58" s="26">
        <v>0.78028037837298014</v>
      </c>
      <c r="M58" s="26">
        <v>0.60175616189184622</v>
      </c>
      <c r="N58" s="26">
        <v>0.37072913584573813</v>
      </c>
      <c r="O58" s="26">
        <v>0.16622443015585697</v>
      </c>
      <c r="P58" s="27">
        <v>0.29314863569956762</v>
      </c>
      <c r="Q58" s="27">
        <v>0.26451452882033344</v>
      </c>
      <c r="R58" s="27">
        <v>0.19726865414188108</v>
      </c>
      <c r="S58" s="27">
        <v>0.21828385495387495</v>
      </c>
      <c r="T58" s="27">
        <v>0.33099592790909771</v>
      </c>
      <c r="U58" s="27">
        <v>0.34088095554301401</v>
      </c>
      <c r="V58" s="27">
        <v>0.24625487144016661</v>
      </c>
      <c r="W58" s="27">
        <v>0.29480360717098547</v>
      </c>
      <c r="X58" s="27">
        <v>0.36114512806930182</v>
      </c>
      <c r="Y58" s="27">
        <v>0.35376519161362341</v>
      </c>
      <c r="Z58" s="27">
        <v>0.24370424421187506</v>
      </c>
      <c r="AA58" s="27">
        <v>0.26902215158268322</v>
      </c>
      <c r="AB58" s="26">
        <v>0.55077916790301862</v>
      </c>
      <c r="AC58" s="26">
        <v>0.76253851863233524</v>
      </c>
      <c r="AD58" s="26">
        <v>0.70067880800699289</v>
      </c>
      <c r="AE58" s="26">
        <v>0.58940346745393823</v>
      </c>
      <c r="AF58" s="26">
        <v>0.53256111625808056</v>
      </c>
      <c r="AG58" s="26">
        <v>0.65979005302619864</v>
      </c>
      <c r="AH58" s="26">
        <v>0.20890008772988436</v>
      </c>
      <c r="AI58" s="26">
        <v>0.54835069092970012</v>
      </c>
      <c r="AJ58" s="26">
        <v>0.80645764082498872</v>
      </c>
      <c r="AK58" s="26">
        <v>0.58725282377812926</v>
      </c>
      <c r="AL58" s="26">
        <v>0.70394762351413276</v>
      </c>
      <c r="AM58" s="26">
        <v>0.38075784052439537</v>
      </c>
      <c r="AN58" s="27">
        <v>0.65898616378422137</v>
      </c>
      <c r="AO58" s="27">
        <v>0.73338252282518179</v>
      </c>
      <c r="AP58" s="27">
        <v>0.58892911693562955</v>
      </c>
      <c r="AQ58" s="27">
        <v>0.5958213587181217</v>
      </c>
      <c r="AR58" s="27">
        <v>0.67363135554990106</v>
      </c>
      <c r="AS58" s="27">
        <v>0.47118319903203504</v>
      </c>
      <c r="AT58" s="27">
        <v>0.55092056837234205</v>
      </c>
      <c r="AU58" s="27">
        <v>0.86494372489199356</v>
      </c>
      <c r="AV58" s="27">
        <v>1.1369799333901243</v>
      </c>
      <c r="AW58" s="27">
        <v>1.1314711307619809</v>
      </c>
      <c r="AX58" s="27">
        <v>0.86460533234671944</v>
      </c>
      <c r="AY58" s="27">
        <v>0.41851109920032553</v>
      </c>
      <c r="AZ58" s="26">
        <v>0.93414472827551154</v>
      </c>
      <c r="BA58" s="26">
        <v>0.90925630104802591</v>
      </c>
      <c r="BB58" s="26">
        <v>0.9031266823719053</v>
      </c>
      <c r="BC58" s="26">
        <v>0.9747598539331066</v>
      </c>
      <c r="BD58" s="26">
        <v>1.1133524323678163</v>
      </c>
      <c r="BE58" s="26">
        <v>0.83470537705058923</v>
      </c>
      <c r="BF58" s="26">
        <v>0.91868550898346801</v>
      </c>
      <c r="BG58" s="26">
        <v>0.67284918419342887</v>
      </c>
      <c r="BH58" s="26">
        <v>1.3862511546387746</v>
      </c>
      <c r="BI58" s="26">
        <v>1.1462388040726026</v>
      </c>
    </row>
    <row r="59" spans="1:63" collapsed="1">
      <c r="A59" s="44" t="s">
        <v>90</v>
      </c>
      <c r="B59" s="44"/>
      <c r="C59" s="44" t="str">
        <f>WC_Analysis_Qtly!C58</f>
        <v>DSO</v>
      </c>
      <c r="D59" s="53">
        <f>D28/D49</f>
        <v>43.349548821175993</v>
      </c>
      <c r="E59" s="53">
        <f>AVERAGE(D28:E28)/E49</f>
        <v>37.657627829865</v>
      </c>
      <c r="F59" s="53">
        <f>AVERAGE(E28:F28)/F49</f>
        <v>35.701089115766997</v>
      </c>
      <c r="G59" s="53">
        <f>AVERAGE(F28:G28)/G49</f>
        <v>41.570637236775141</v>
      </c>
      <c r="H59" s="53">
        <f t="shared" ref="H59:BI59" si="3">AVERAGE(G28:H28)/H49</f>
        <v>49.41218536616956</v>
      </c>
      <c r="I59" s="53">
        <f t="shared" si="3"/>
        <v>48.700514968750277</v>
      </c>
      <c r="J59" s="53">
        <f t="shared" si="3"/>
        <v>55.500999993379352</v>
      </c>
      <c r="K59" s="53">
        <f t="shared" si="3"/>
        <v>57.177037647759818</v>
      </c>
      <c r="L59" s="53">
        <f t="shared" si="3"/>
        <v>47.702767779407978</v>
      </c>
      <c r="M59" s="53">
        <f t="shared" si="3"/>
        <v>44.646449229672214</v>
      </c>
      <c r="N59" s="53">
        <f t="shared" si="3"/>
        <v>53.273639904628766</v>
      </c>
      <c r="O59" s="53">
        <f t="shared" si="3"/>
        <v>57.955176560207789</v>
      </c>
      <c r="P59" s="53">
        <f t="shared" si="3"/>
        <v>43.202892675521788</v>
      </c>
      <c r="Q59" s="53">
        <f t="shared" si="3"/>
        <v>53.453151135843683</v>
      </c>
      <c r="R59" s="53">
        <f t="shared" si="3"/>
        <v>41.960809095281348</v>
      </c>
      <c r="S59" s="53">
        <f t="shared" si="3"/>
        <v>41.347146028017058</v>
      </c>
      <c r="T59" s="53">
        <f t="shared" si="3"/>
        <v>45.531913517536864</v>
      </c>
      <c r="U59" s="53">
        <f t="shared" si="3"/>
        <v>37.115989909646871</v>
      </c>
      <c r="V59" s="53">
        <f t="shared" si="3"/>
        <v>47.792390965308414</v>
      </c>
      <c r="W59" s="53">
        <f t="shared" si="3"/>
        <v>63.739280393266583</v>
      </c>
      <c r="X59" s="53">
        <f t="shared" si="3"/>
        <v>38.965062907604029</v>
      </c>
      <c r="Y59" s="53">
        <f t="shared" si="3"/>
        <v>43.237425262374714</v>
      </c>
      <c r="Z59" s="53">
        <f t="shared" si="3"/>
        <v>49.873900642740885</v>
      </c>
      <c r="AA59" s="53">
        <f t="shared" si="3"/>
        <v>50.47996108189016</v>
      </c>
      <c r="AB59" s="53">
        <f t="shared" si="3"/>
        <v>45.692959081734678</v>
      </c>
      <c r="AC59" s="53">
        <f t="shared" si="3"/>
        <v>44.954086726586866</v>
      </c>
      <c r="AD59" s="53">
        <f t="shared" si="3"/>
        <v>42.74871738354129</v>
      </c>
      <c r="AE59" s="53">
        <f t="shared" si="3"/>
        <v>51.237286359723491</v>
      </c>
      <c r="AF59" s="53">
        <f t="shared" si="3"/>
        <v>47.796207882007018</v>
      </c>
      <c r="AG59" s="53">
        <f t="shared" si="3"/>
        <v>40.309618533469695</v>
      </c>
      <c r="AH59" s="53">
        <f t="shared" si="3"/>
        <v>44.634006281380515</v>
      </c>
      <c r="AI59" s="53">
        <f t="shared" si="3"/>
        <v>55.710251100750334</v>
      </c>
      <c r="AJ59" s="53">
        <f t="shared" si="3"/>
        <v>37.657748432512832</v>
      </c>
      <c r="AK59" s="53">
        <f t="shared" si="3"/>
        <v>46.962634191636234</v>
      </c>
      <c r="AL59" s="53">
        <f t="shared" si="3"/>
        <v>43.40013237866485</v>
      </c>
      <c r="AM59" s="53">
        <f t="shared" si="3"/>
        <v>43.490341465797741</v>
      </c>
      <c r="AN59" s="53">
        <f t="shared" si="3"/>
        <v>38.344276208265626</v>
      </c>
      <c r="AO59" s="53">
        <f t="shared" si="3"/>
        <v>30.96985127684701</v>
      </c>
      <c r="AP59" s="53">
        <f t="shared" si="3"/>
        <v>30.166845826360067</v>
      </c>
      <c r="AQ59" s="53">
        <f t="shared" si="3"/>
        <v>30.184428299732314</v>
      </c>
      <c r="AR59" s="53">
        <f t="shared" si="3"/>
        <v>42.097303167358476</v>
      </c>
      <c r="AS59" s="53">
        <f t="shared" si="3"/>
        <v>46.718198436190221</v>
      </c>
      <c r="AT59" s="53">
        <f t="shared" si="3"/>
        <v>42.951780827149989</v>
      </c>
      <c r="AU59" s="53">
        <f t="shared" si="3"/>
        <v>41.651698351110433</v>
      </c>
      <c r="AV59" s="53">
        <f t="shared" si="3"/>
        <v>37.422770252099617</v>
      </c>
      <c r="AW59" s="53">
        <f t="shared" si="3"/>
        <v>37.125935612671242</v>
      </c>
      <c r="AX59" s="53">
        <f t="shared" si="3"/>
        <v>40.099822677848124</v>
      </c>
      <c r="AY59" s="53">
        <f t="shared" si="3"/>
        <v>52.265072793216724</v>
      </c>
      <c r="AZ59" s="53">
        <f t="shared" si="3"/>
        <v>47.055113351311924</v>
      </c>
      <c r="BA59" s="53">
        <f t="shared" si="3"/>
        <v>46.041940202851492</v>
      </c>
      <c r="BB59" s="53">
        <f t="shared" si="3"/>
        <v>41.969843181658</v>
      </c>
      <c r="BC59" s="53">
        <f t="shared" si="3"/>
        <v>41.552389994240983</v>
      </c>
      <c r="BD59" s="53">
        <f t="shared" si="3"/>
        <v>38.155440057157151</v>
      </c>
      <c r="BE59" s="53">
        <f t="shared" si="3"/>
        <v>42.099685033314834</v>
      </c>
      <c r="BF59" s="53">
        <f t="shared" si="3"/>
        <v>43.588853268108352</v>
      </c>
      <c r="BG59" s="53">
        <f t="shared" si="3"/>
        <v>60.996292753880702</v>
      </c>
      <c r="BH59" s="53">
        <f t="shared" si="3"/>
        <v>46.3390006329291</v>
      </c>
      <c r="BI59" s="53">
        <f t="shared" si="3"/>
        <v>51.298739657699507</v>
      </c>
    </row>
    <row r="60" spans="1:63">
      <c r="A60" s="44" t="s">
        <v>91</v>
      </c>
      <c r="B60" s="44"/>
      <c r="C60" s="44" t="str">
        <f>WC_Analysis_Qtly!C59</f>
        <v>DIH</v>
      </c>
      <c r="D60" s="53">
        <f>-AVERAGE(D27)/D50</f>
        <v>79.137183275254927</v>
      </c>
      <c r="E60" s="53">
        <f>-AVERAGE(D27:E27)/E50</f>
        <v>46.598744152984366</v>
      </c>
      <c r="F60" s="53">
        <f>-AVERAGE(E27:F27)/F50</f>
        <v>57.27404627062058</v>
      </c>
      <c r="G60" s="53">
        <f>-AVERAGE(F27:G27)/G50</f>
        <v>47.924298231453172</v>
      </c>
      <c r="H60" s="53">
        <f t="shared" ref="H60:BI60" si="4">-AVERAGE(G27:H27)/H50</f>
        <v>56.631373556746581</v>
      </c>
      <c r="I60" s="53">
        <f t="shared" si="4"/>
        <v>44.247761894826453</v>
      </c>
      <c r="J60" s="53">
        <f t="shared" si="4"/>
        <v>71.212903913812596</v>
      </c>
      <c r="K60" s="53">
        <f t="shared" si="4"/>
        <v>43.871143545547987</v>
      </c>
      <c r="L60" s="53">
        <f t="shared" si="4"/>
        <v>38.447718065851149</v>
      </c>
      <c r="M60" s="53">
        <f t="shared" si="4"/>
        <v>51.515882949232918</v>
      </c>
      <c r="N60" s="53">
        <f t="shared" si="4"/>
        <v>80.921613920528543</v>
      </c>
      <c r="O60" s="53">
        <f t="shared" si="4"/>
        <v>186.4948489878021</v>
      </c>
      <c r="P60" s="53">
        <f t="shared" si="4"/>
        <v>105.74840277193118</v>
      </c>
      <c r="Q60" s="53">
        <f t="shared" si="4"/>
        <v>105.85429891081137</v>
      </c>
      <c r="R60" s="53">
        <f t="shared" si="4"/>
        <v>157.14610177095821</v>
      </c>
      <c r="S60" s="53">
        <f t="shared" si="4"/>
        <v>137.43572563504173</v>
      </c>
      <c r="T60" s="53">
        <f t="shared" si="4"/>
        <v>93.656741325571872</v>
      </c>
      <c r="U60" s="53">
        <f t="shared" si="4"/>
        <v>88.007263275271058</v>
      </c>
      <c r="V60" s="53">
        <f t="shared" si="4"/>
        <v>125.88583453680906</v>
      </c>
      <c r="W60" s="53">
        <f t="shared" si="4"/>
        <v>105.15475131896901</v>
      </c>
      <c r="X60" s="53">
        <f t="shared" si="4"/>
        <v>83.069097900839338</v>
      </c>
      <c r="Y60" s="53">
        <f t="shared" si="4"/>
        <v>87.628745662059643</v>
      </c>
      <c r="Z60" s="53">
        <f t="shared" si="4"/>
        <v>123.10003092895737</v>
      </c>
      <c r="AA60" s="53">
        <f t="shared" si="4"/>
        <v>115.23214656348561</v>
      </c>
      <c r="AB60" s="53">
        <f t="shared" si="4"/>
        <v>56.283900711107663</v>
      </c>
      <c r="AC60" s="53">
        <f t="shared" si="4"/>
        <v>36.71945654656227</v>
      </c>
      <c r="AD60" s="53">
        <f t="shared" si="4"/>
        <v>44.242810893876239</v>
      </c>
      <c r="AE60" s="53">
        <f t="shared" si="4"/>
        <v>50.898920105766926</v>
      </c>
      <c r="AF60" s="53">
        <f t="shared" si="4"/>
        <v>58.209281627270201</v>
      </c>
      <c r="AG60" s="53">
        <f t="shared" si="4"/>
        <v>45.469009213463806</v>
      </c>
      <c r="AH60" s="53">
        <f t="shared" si="4"/>
        <v>148.39629957496311</v>
      </c>
      <c r="AI60" s="53">
        <f t="shared" si="4"/>
        <v>56.533164839167263</v>
      </c>
      <c r="AJ60" s="53">
        <f t="shared" si="4"/>
        <v>37.199721946103267</v>
      </c>
      <c r="AK60" s="53">
        <f t="shared" si="4"/>
        <v>52.788166773825765</v>
      </c>
      <c r="AL60" s="53">
        <f t="shared" si="4"/>
        <v>42.616806986631872</v>
      </c>
      <c r="AM60" s="53">
        <f t="shared" si="4"/>
        <v>81.416576891248056</v>
      </c>
      <c r="AN60" s="53">
        <f t="shared" si="4"/>
        <v>47.041958850824443</v>
      </c>
      <c r="AO60" s="53">
        <f t="shared" si="4"/>
        <v>38.179257247822946</v>
      </c>
      <c r="AP60" s="53">
        <f t="shared" si="4"/>
        <v>52.63791364451815</v>
      </c>
      <c r="AQ60" s="53">
        <f t="shared" si="4"/>
        <v>50.350662259814627</v>
      </c>
      <c r="AR60" s="53">
        <f t="shared" si="4"/>
        <v>46.019235513011374</v>
      </c>
      <c r="AS60" s="53">
        <f t="shared" si="4"/>
        <v>63.669502778600446</v>
      </c>
      <c r="AT60" s="53">
        <f t="shared" si="4"/>
        <v>56.269454762938736</v>
      </c>
      <c r="AU60" s="53">
        <f t="shared" si="4"/>
        <v>35.840481996526428</v>
      </c>
      <c r="AV60" s="53">
        <f t="shared" si="4"/>
        <v>26.385689948413809</v>
      </c>
      <c r="AW60" s="53">
        <f t="shared" si="4"/>
        <v>27.397959309066312</v>
      </c>
      <c r="AX60" s="53">
        <f t="shared" si="4"/>
        <v>34.69791230476654</v>
      </c>
      <c r="AY60" s="53">
        <f t="shared" si="4"/>
        <v>74.072109579013741</v>
      </c>
      <c r="AZ60" s="53">
        <f t="shared" si="4"/>
        <v>33.185435898383652</v>
      </c>
      <c r="BA60" s="53">
        <f t="shared" si="4"/>
        <v>30.794397539754936</v>
      </c>
      <c r="BB60" s="53">
        <f t="shared" si="4"/>
        <v>34.3251955734315</v>
      </c>
      <c r="BC60" s="53">
        <f t="shared" si="4"/>
        <v>30.776811210424313</v>
      </c>
      <c r="BD60" s="53">
        <f t="shared" si="4"/>
        <v>27.843833721251151</v>
      </c>
      <c r="BE60" s="53">
        <f t="shared" si="4"/>
        <v>35.940825140008393</v>
      </c>
      <c r="BF60" s="53">
        <f t="shared" si="4"/>
        <v>33.7438652257634</v>
      </c>
      <c r="BG60" s="53">
        <f t="shared" si="4"/>
        <v>46.072731792282596</v>
      </c>
      <c r="BH60" s="53">
        <f t="shared" si="4"/>
        <v>21.641100099077875</v>
      </c>
      <c r="BI60" s="53">
        <f t="shared" si="4"/>
        <v>27.044975174332404</v>
      </c>
    </row>
    <row r="61" spans="1:63" hidden="1" outlineLevel="1">
      <c r="A61" s="28" t="s">
        <v>162</v>
      </c>
      <c r="C61" s="6" t="s">
        <v>18</v>
      </c>
      <c r="D61" s="39">
        <v>-53.328794726047498</v>
      </c>
      <c r="E61" s="26">
        <v>-33.658456530917562</v>
      </c>
      <c r="F61" s="26">
        <v>-36.260981151102449</v>
      </c>
      <c r="G61" s="26">
        <v>-37.996024633707847</v>
      </c>
      <c r="H61" s="26">
        <v>-60.798200501616371</v>
      </c>
      <c r="I61" s="26">
        <v>-56.61560293274502</v>
      </c>
      <c r="J61" s="26">
        <v>-83.780918650830486</v>
      </c>
      <c r="K61" s="26">
        <v>-37.134908915955698</v>
      </c>
      <c r="L61" s="26">
        <v>-29.391183863234225</v>
      </c>
      <c r="M61" s="26">
        <v>-42.226488414263365</v>
      </c>
      <c r="N61" s="26">
        <v>-70.402457242993393</v>
      </c>
      <c r="O61" s="26">
        <v>-190.50668663989913</v>
      </c>
      <c r="P61" s="27">
        <v>-88.541516673670671</v>
      </c>
      <c r="Q61" s="27">
        <v>-58.222948510764994</v>
      </c>
      <c r="R61" s="27">
        <v>-71.776379675853136</v>
      </c>
      <c r="S61" s="27">
        <v>-55.8575174771048</v>
      </c>
      <c r="T61" s="27">
        <v>-50.36272904220268</v>
      </c>
      <c r="U61" s="27">
        <v>-59.640060052529144</v>
      </c>
      <c r="V61" s="27">
        <v>-85.603164748234377</v>
      </c>
      <c r="W61" s="27">
        <v>-52.962074718002846</v>
      </c>
      <c r="X61" s="27">
        <v>-39.876488933255388</v>
      </c>
      <c r="Y61" s="27">
        <v>-50.390852096369734</v>
      </c>
      <c r="Z61" s="27">
        <v>-71.582262030061202</v>
      </c>
      <c r="AA61" s="27">
        <v>-73.425542694943388</v>
      </c>
      <c r="AB61" s="26">
        <v>-45.45593996991154</v>
      </c>
      <c r="AC61" s="26">
        <v>-28.434957937025523</v>
      </c>
      <c r="AD61" s="26">
        <v>-41.329645417657829</v>
      </c>
      <c r="AE61" s="26">
        <v>-53.145426267298355</v>
      </c>
      <c r="AF61" s="26">
        <v>-49.444197978899631</v>
      </c>
      <c r="AG61" s="26">
        <v>-30.800689790519332</v>
      </c>
      <c r="AH61" s="26">
        <v>-104.06452480927105</v>
      </c>
      <c r="AI61" s="26">
        <v>-46.193945150346131</v>
      </c>
      <c r="AJ61" s="26">
        <v>-33.904558271301703</v>
      </c>
      <c r="AK61" s="26">
        <v>-47.227554685222863</v>
      </c>
      <c r="AL61" s="26">
        <v>-29.802201050374293</v>
      </c>
      <c r="AM61" s="26">
        <v>-57.407325324431255</v>
      </c>
      <c r="AN61" s="27">
        <v>-34.986704388224126</v>
      </c>
      <c r="AO61" s="27">
        <v>-22.13541340403728</v>
      </c>
      <c r="AP61" s="27">
        <v>-33.8589010259128</v>
      </c>
      <c r="AQ61" s="27">
        <v>-33.815852427485694</v>
      </c>
      <c r="AR61" s="27">
        <v>-35.091031383606271</v>
      </c>
      <c r="AS61" s="27">
        <v>-57.106022202484347</v>
      </c>
      <c r="AT61" s="27">
        <v>-43.705430594191682</v>
      </c>
      <c r="AU61" s="27">
        <v>-29.015381191101078</v>
      </c>
      <c r="AV61" s="27">
        <v>-27.084611645209055</v>
      </c>
      <c r="AW61" s="27">
        <v>-31.063241050939439</v>
      </c>
      <c r="AX61" s="27">
        <v>-39.997215681931614</v>
      </c>
      <c r="AY61" s="27">
        <v>-92.704275876441201</v>
      </c>
      <c r="AZ61" s="26">
        <v>-40.955752927385156</v>
      </c>
      <c r="BA61" s="26">
        <v>-39.529642892752634</v>
      </c>
      <c r="BB61" s="26">
        <v>-43.802015445695567</v>
      </c>
      <c r="BC61" s="26">
        <v>-41.197109372733635</v>
      </c>
      <c r="BD61" s="26">
        <v>-47.123079484079739</v>
      </c>
      <c r="BE61" s="26">
        <v>-65.190439786946399</v>
      </c>
      <c r="BF61" s="26">
        <v>-54.065596817252235</v>
      </c>
      <c r="BG61" s="26">
        <v>-60.955577513948825</v>
      </c>
      <c r="BH61" s="26">
        <v>-27.648979355697058</v>
      </c>
      <c r="BI61" s="26">
        <v>-40.171434735464537</v>
      </c>
    </row>
    <row r="62" spans="1:63" hidden="1" outlineLevel="1">
      <c r="A62" s="6" t="s">
        <v>163</v>
      </c>
      <c r="C62" s="6" t="s">
        <v>164</v>
      </c>
      <c r="E62" s="26">
        <v>28.605326507236114</v>
      </c>
      <c r="F62" s="26">
        <v>37.576669925305147</v>
      </c>
      <c r="G62" s="26">
        <v>34.749476231864747</v>
      </c>
      <c r="H62" s="26">
        <v>48.267929108961702</v>
      </c>
      <c r="I62" s="26">
        <v>43.841099427630816</v>
      </c>
      <c r="J62" s="26">
        <v>63.994642597983244</v>
      </c>
      <c r="K62" s="26">
        <v>36.734836139308683</v>
      </c>
      <c r="L62" s="26">
        <v>33.268520412525625</v>
      </c>
      <c r="M62" s="26">
        <v>42.057940873388681</v>
      </c>
      <c r="N62" s="26">
        <v>54.921621656747142</v>
      </c>
      <c r="O62" s="26">
        <v>117.41100733112572</v>
      </c>
      <c r="P62" s="27">
        <v>70.900041236745594</v>
      </c>
      <c r="Q62" s="27">
        <v>59.824603390129091</v>
      </c>
      <c r="R62" s="27">
        <v>85.283225941702142</v>
      </c>
      <c r="S62" s="27">
        <v>56.639755718561304</v>
      </c>
      <c r="T62" s="27">
        <v>38.444266432533347</v>
      </c>
      <c r="U62" s="27">
        <v>46.125764907682203</v>
      </c>
      <c r="V62" s="27">
        <v>57.11331193364677</v>
      </c>
      <c r="W62" s="27">
        <v>42.148257182168798</v>
      </c>
      <c r="X62" s="27">
        <v>32.969814848174387</v>
      </c>
      <c r="Y62" s="27">
        <v>40.940659773378243</v>
      </c>
      <c r="Z62" s="27">
        <v>54.019936396478165</v>
      </c>
      <c r="AA62" s="27">
        <v>54.513459230392918</v>
      </c>
      <c r="AB62" s="26">
        <v>44.591929903145711</v>
      </c>
      <c r="AC62" s="26">
        <v>28.302177099485156</v>
      </c>
      <c r="AD62" s="26">
        <v>38.499008308884925</v>
      </c>
      <c r="AE62" s="26">
        <v>50.065167573590728</v>
      </c>
      <c r="AF62" s="26">
        <v>46.751249568910922</v>
      </c>
      <c r="AG62" s="26">
        <v>28.492475398026581</v>
      </c>
      <c r="AH62" s="26">
        <v>67.802891974134724</v>
      </c>
      <c r="AI62" s="26">
        <v>35.502875058068639</v>
      </c>
      <c r="AJ62" s="26">
        <v>32.673800959769821</v>
      </c>
      <c r="AK62" s="26">
        <v>44.133236540952367</v>
      </c>
      <c r="AL62" s="26">
        <v>30.905887426076955</v>
      </c>
      <c r="AM62" s="26">
        <v>51.661844738947991</v>
      </c>
      <c r="AN62" s="26">
        <v>29.358305872673395</v>
      </c>
      <c r="AO62" s="26">
        <v>22.079540553806556</v>
      </c>
      <c r="AP62" s="26">
        <v>30.633044138280265</v>
      </c>
      <c r="AQ62" s="26">
        <v>31.459812588870154</v>
      </c>
      <c r="AR62" s="26">
        <v>30.482421597788147</v>
      </c>
      <c r="AS62" s="26">
        <v>44.446434140682321</v>
      </c>
      <c r="AT62" s="26">
        <v>35.724436596154163</v>
      </c>
      <c r="AU62" s="26">
        <v>29.788275239059992</v>
      </c>
      <c r="AV62" s="26">
        <v>24.534471810914074</v>
      </c>
      <c r="AW62" s="26">
        <v>28.907618951624027</v>
      </c>
      <c r="AX62" s="26">
        <v>36.845375925758461</v>
      </c>
      <c r="AY62" s="26">
        <v>55.473666016478866</v>
      </c>
      <c r="AZ62" s="26">
        <v>33.354686320053368</v>
      </c>
      <c r="BA62" s="26">
        <v>30.469226053282576</v>
      </c>
      <c r="BB62" s="26">
        <v>33.840044660235108</v>
      </c>
      <c r="BC62" s="26">
        <v>32.180581538915717</v>
      </c>
      <c r="BD62" s="26">
        <v>37.454195144967819</v>
      </c>
      <c r="BE62" s="26">
        <v>48.51293565270781</v>
      </c>
      <c r="BF62" s="26">
        <v>40.621942236728778</v>
      </c>
      <c r="BG62" s="26">
        <v>44.896865663470876</v>
      </c>
      <c r="BH62" s="26">
        <v>26.610228264663213</v>
      </c>
      <c r="BI62" s="26">
        <v>38.436908714240083</v>
      </c>
    </row>
    <row r="63" spans="1:63" hidden="1" outlineLevel="1">
      <c r="A63" s="6" t="s">
        <v>165</v>
      </c>
      <c r="C63" s="6" t="s">
        <v>166</v>
      </c>
      <c r="E63" s="26">
        <v>24.907788548945078</v>
      </c>
      <c r="F63" s="26">
        <v>30.043249526292701</v>
      </c>
      <c r="G63" s="26">
        <v>28.718769608158453</v>
      </c>
      <c r="H63" s="26">
        <v>41.921728185811403</v>
      </c>
      <c r="I63" s="26">
        <v>38.415814159079957</v>
      </c>
      <c r="J63" s="26">
        <v>52.4879405045385</v>
      </c>
      <c r="K63" s="26">
        <v>32.278243615485202</v>
      </c>
      <c r="L63" s="26">
        <v>28.929498723015762</v>
      </c>
      <c r="M63" s="26">
        <v>36.798525961754329</v>
      </c>
      <c r="N63" s="26">
        <v>45.48186211791505</v>
      </c>
      <c r="O63" s="26">
        <v>79.131530289030422</v>
      </c>
      <c r="P63" s="27">
        <v>52.28946734015301</v>
      </c>
      <c r="Q63" s="27">
        <v>45.772784059126138</v>
      </c>
      <c r="R63" s="27">
        <v>60.823989425704383</v>
      </c>
      <c r="S63" s="27">
        <v>45.458405848880254</v>
      </c>
      <c r="T63" s="27">
        <v>32.210767054699211</v>
      </c>
      <c r="U63" s="27">
        <v>38.825822884214823</v>
      </c>
      <c r="V63" s="27">
        <v>45.372920144710776</v>
      </c>
      <c r="W63" s="27">
        <v>35.120941666872177</v>
      </c>
      <c r="X63" s="27">
        <v>28.766304227466431</v>
      </c>
      <c r="Y63" s="27">
        <v>35.343224898051545</v>
      </c>
      <c r="Z63" s="27">
        <v>41.732697467374649</v>
      </c>
      <c r="AA63" s="27">
        <v>50.769931351357364</v>
      </c>
      <c r="AB63" s="26">
        <v>33.161768878490435</v>
      </c>
      <c r="AC63" s="26">
        <v>24.632189076245869</v>
      </c>
      <c r="AD63" s="26">
        <v>34.33106938782467</v>
      </c>
      <c r="AE63" s="26">
        <v>44.628353420322746</v>
      </c>
      <c r="AF63" s="26">
        <v>41.63121086762068</v>
      </c>
      <c r="AG63" s="26">
        <v>26.085540732967186</v>
      </c>
      <c r="AH63" s="26">
        <v>56.425275874764054</v>
      </c>
      <c r="AI63" s="26">
        <v>32.174772177708626</v>
      </c>
      <c r="AJ63" s="26">
        <v>30.019341322921694</v>
      </c>
      <c r="AK63" s="26">
        <v>40.097947533033427</v>
      </c>
      <c r="AL63" s="26">
        <v>28.422026190399361</v>
      </c>
      <c r="AM63" s="26">
        <v>34.439386152161013</v>
      </c>
      <c r="AN63" s="26">
        <v>25.022044334036455</v>
      </c>
      <c r="AO63" s="26">
        <v>20.453148132403783</v>
      </c>
      <c r="AP63" s="26">
        <v>27.393449151033774</v>
      </c>
      <c r="AQ63" s="26">
        <v>28.298558203432449</v>
      </c>
      <c r="AR63" s="26">
        <v>27.029798671323135</v>
      </c>
      <c r="AS63" s="26">
        <v>39.131080010066569</v>
      </c>
      <c r="AT63" s="26">
        <v>31.669123150385449</v>
      </c>
      <c r="AU63" s="26">
        <v>26.804761714731065</v>
      </c>
      <c r="AV63" s="26">
        <v>22.446438073421987</v>
      </c>
      <c r="AW63" s="26">
        <v>26.414614889875384</v>
      </c>
      <c r="AX63" s="26">
        <v>32.611917621689464</v>
      </c>
      <c r="AY63" s="26">
        <v>34.004319107140979</v>
      </c>
      <c r="AZ63" s="26">
        <v>27.488128227369742</v>
      </c>
      <c r="BA63" s="26">
        <v>27.322456164417055</v>
      </c>
      <c r="BB63" s="26">
        <v>30.220634357988235</v>
      </c>
      <c r="BC63" s="26">
        <v>27.931003436202484</v>
      </c>
      <c r="BD63" s="26">
        <v>31.453020799853284</v>
      </c>
      <c r="BE63" s="26">
        <v>40.612820176280749</v>
      </c>
      <c r="BF63" s="26">
        <v>34.672723191572679</v>
      </c>
      <c r="BG63" s="26">
        <v>36.991885201443424</v>
      </c>
      <c r="BH63" s="26">
        <v>23.521217027191263</v>
      </c>
      <c r="BI63" s="26">
        <v>33.738144643459997</v>
      </c>
    </row>
    <row r="64" spans="1:63" collapsed="1">
      <c r="A64" s="44" t="s">
        <v>97</v>
      </c>
      <c r="B64" s="44"/>
      <c r="C64" s="44" t="str">
        <f>WC_Analysis_Qtly!C65</f>
        <v>DPO (COGS only)</v>
      </c>
      <c r="D64" s="53">
        <f>-AVERAGE(D29)/D50</f>
        <v>-58.468769665739046</v>
      </c>
      <c r="E64" s="53">
        <f>-AVERAGE(D29:E29)/E50</f>
        <v>-33.658456530917562</v>
      </c>
      <c r="F64" s="53">
        <f t="shared" ref="F64:BI64" si="5">-AVERAGE(E29:F29)/F50</f>
        <v>-36.260981151102449</v>
      </c>
      <c r="G64" s="53">
        <f t="shared" si="5"/>
        <v>-37.996024633707847</v>
      </c>
      <c r="H64" s="53">
        <f t="shared" si="5"/>
        <v>-60.798200501616364</v>
      </c>
      <c r="I64" s="53">
        <f t="shared" si="5"/>
        <v>-56.61560293274502</v>
      </c>
      <c r="J64" s="53">
        <f t="shared" si="5"/>
        <v>-83.7809186508305</v>
      </c>
      <c r="K64" s="53">
        <f t="shared" si="5"/>
        <v>-37.134908915955698</v>
      </c>
      <c r="L64" s="53">
        <f t="shared" si="5"/>
        <v>-29.391183863234222</v>
      </c>
      <c r="M64" s="53">
        <f t="shared" si="5"/>
        <v>-42.226488414263365</v>
      </c>
      <c r="N64" s="53">
        <f t="shared" si="5"/>
        <v>-70.402457242993393</v>
      </c>
      <c r="O64" s="53">
        <f t="shared" si="5"/>
        <v>-190.50668663989913</v>
      </c>
      <c r="P64" s="53">
        <f t="shared" si="5"/>
        <v>-88.541516673670671</v>
      </c>
      <c r="Q64" s="53">
        <f t="shared" si="5"/>
        <v>-58.222948510764994</v>
      </c>
      <c r="R64" s="53">
        <f t="shared" si="5"/>
        <v>-71.776379675853136</v>
      </c>
      <c r="S64" s="53">
        <f t="shared" si="5"/>
        <v>-55.8575174771048</v>
      </c>
      <c r="T64" s="53">
        <f t="shared" si="5"/>
        <v>-50.36272904220268</v>
      </c>
      <c r="U64" s="53">
        <f t="shared" si="5"/>
        <v>-59.640060052529137</v>
      </c>
      <c r="V64" s="53">
        <f t="shared" si="5"/>
        <v>-85.603164748234391</v>
      </c>
      <c r="W64" s="53">
        <f t="shared" si="5"/>
        <v>-52.962074718002846</v>
      </c>
      <c r="X64" s="53">
        <f t="shared" si="5"/>
        <v>-39.876488933255381</v>
      </c>
      <c r="Y64" s="53">
        <f t="shared" si="5"/>
        <v>-50.390852096369727</v>
      </c>
      <c r="Z64" s="53">
        <f t="shared" si="5"/>
        <v>-71.582262030061216</v>
      </c>
      <c r="AA64" s="53">
        <f t="shared" si="5"/>
        <v>-73.425542694943374</v>
      </c>
      <c r="AB64" s="53">
        <f t="shared" si="5"/>
        <v>-45.45593996991154</v>
      </c>
      <c r="AC64" s="53">
        <f t="shared" si="5"/>
        <v>-28.434957937025523</v>
      </c>
      <c r="AD64" s="53">
        <f t="shared" si="5"/>
        <v>-41.329645417657829</v>
      </c>
      <c r="AE64" s="53">
        <f t="shared" si="5"/>
        <v>-53.145426267298362</v>
      </c>
      <c r="AF64" s="53">
        <f t="shared" si="5"/>
        <v>-49.444197978899624</v>
      </c>
      <c r="AG64" s="53">
        <f t="shared" si="5"/>
        <v>-30.800689790519328</v>
      </c>
      <c r="AH64" s="53">
        <f t="shared" si="5"/>
        <v>-104.06452480927103</v>
      </c>
      <c r="AI64" s="53">
        <f t="shared" si="5"/>
        <v>-46.193945150346131</v>
      </c>
      <c r="AJ64" s="53">
        <f t="shared" si="5"/>
        <v>-33.904558271301703</v>
      </c>
      <c r="AK64" s="53">
        <f t="shared" si="5"/>
        <v>-47.22755468522287</v>
      </c>
      <c r="AL64" s="53">
        <f t="shared" si="5"/>
        <v>-29.802201050374293</v>
      </c>
      <c r="AM64" s="53">
        <f t="shared" si="5"/>
        <v>-57.407325324431262</v>
      </c>
      <c r="AN64" s="53">
        <f t="shared" si="5"/>
        <v>-34.986704388224126</v>
      </c>
      <c r="AO64" s="53">
        <f t="shared" si="5"/>
        <v>-22.135413404037276</v>
      </c>
      <c r="AP64" s="53">
        <f t="shared" si="5"/>
        <v>-33.8589010259128</v>
      </c>
      <c r="AQ64" s="53">
        <f t="shared" si="5"/>
        <v>-33.815852427485694</v>
      </c>
      <c r="AR64" s="53">
        <f t="shared" si="5"/>
        <v>-35.091031383606264</v>
      </c>
      <c r="AS64" s="53">
        <f t="shared" si="5"/>
        <v>-57.106022202484354</v>
      </c>
      <c r="AT64" s="53">
        <f t="shared" si="5"/>
        <v>-43.705430594191689</v>
      </c>
      <c r="AU64" s="53">
        <f t="shared" si="5"/>
        <v>-29.015381191101081</v>
      </c>
      <c r="AV64" s="53">
        <f t="shared" si="5"/>
        <v>-27.084611645209055</v>
      </c>
      <c r="AW64" s="53">
        <f t="shared" si="5"/>
        <v>-31.063241050939435</v>
      </c>
      <c r="AX64" s="53">
        <f t="shared" si="5"/>
        <v>-39.997215681931614</v>
      </c>
      <c r="AY64" s="53">
        <f t="shared" si="5"/>
        <v>-92.704275876441201</v>
      </c>
      <c r="AZ64" s="53">
        <f t="shared" si="5"/>
        <v>-40.955752927385163</v>
      </c>
      <c r="BA64" s="53">
        <f t="shared" si="5"/>
        <v>-39.529642892752634</v>
      </c>
      <c r="BB64" s="53">
        <f t="shared" si="5"/>
        <v>-43.802015445695574</v>
      </c>
      <c r="BC64" s="53">
        <f t="shared" si="5"/>
        <v>-41.197109372733642</v>
      </c>
      <c r="BD64" s="53">
        <f t="shared" si="5"/>
        <v>-47.123079484079739</v>
      </c>
      <c r="BE64" s="53">
        <f t="shared" si="5"/>
        <v>-65.190439786946399</v>
      </c>
      <c r="BF64" s="53">
        <f t="shared" si="5"/>
        <v>-54.065596817252235</v>
      </c>
      <c r="BG64" s="53">
        <f t="shared" si="5"/>
        <v>-60.955577513948818</v>
      </c>
      <c r="BH64" s="53">
        <f t="shared" si="5"/>
        <v>-27.648979355697062</v>
      </c>
      <c r="BI64" s="53">
        <f t="shared" si="5"/>
        <v>-40.171434735464537</v>
      </c>
    </row>
    <row r="65" spans="1:61" hidden="1" outlineLevel="1">
      <c r="A65" s="6" t="s">
        <v>97</v>
      </c>
      <c r="C65" s="6" t="s">
        <v>98</v>
      </c>
      <c r="E65" s="26">
        <v>28.769252665423355</v>
      </c>
      <c r="F65" s="26">
        <v>33.115203979257949</v>
      </c>
      <c r="G65" s="26">
        <v>34.186819586203541</v>
      </c>
      <c r="H65" s="26">
        <v>53.000209971190586</v>
      </c>
      <c r="I65" s="26">
        <v>51.093006945791821</v>
      </c>
      <c r="J65" s="26">
        <v>71.132217041721219</v>
      </c>
      <c r="K65" s="26">
        <v>33.59278729405694</v>
      </c>
      <c r="L65" s="26">
        <v>26.189793784569424</v>
      </c>
      <c r="M65" s="26">
        <v>37.231339192727027</v>
      </c>
      <c r="N65" s="26">
        <v>59.257018591679014</v>
      </c>
      <c r="O65" s="26">
        <v>148.63540481583834</v>
      </c>
      <c r="P65" s="27">
        <v>75.420665134372527</v>
      </c>
      <c r="Q65" s="27">
        <v>52.946169981972091</v>
      </c>
      <c r="R65" s="27">
        <v>66.368542515242936</v>
      </c>
      <c r="S65" s="27">
        <v>47.297686562959022</v>
      </c>
      <c r="T65" s="27">
        <v>42.997620726003419</v>
      </c>
      <c r="U65" s="27">
        <v>51.332847633685226</v>
      </c>
      <c r="V65" s="27">
        <v>69.833416270856731</v>
      </c>
      <c r="W65" s="27">
        <v>45.833891632662727</v>
      </c>
      <c r="X65" s="27">
        <v>36.022300271353515</v>
      </c>
      <c r="Y65" s="27">
        <v>44.781069390073306</v>
      </c>
      <c r="Z65" s="27">
        <v>60.999772639500407</v>
      </c>
      <c r="AA65" s="27">
        <v>62.129687999857559</v>
      </c>
      <c r="AB65" s="26">
        <v>39.49732084613332</v>
      </c>
      <c r="AC65" s="26">
        <v>25.507089276068307</v>
      </c>
      <c r="AD65" s="26">
        <v>36.864123280703964</v>
      </c>
      <c r="AE65" s="26">
        <v>47.952769009379416</v>
      </c>
      <c r="AF65" s="26">
        <v>44.632571670535668</v>
      </c>
      <c r="AG65" s="26">
        <v>26.508934854406554</v>
      </c>
      <c r="AH65" s="26">
        <v>77.091086671016797</v>
      </c>
      <c r="AI65" s="26">
        <v>38.694107354909896</v>
      </c>
      <c r="AJ65" s="26">
        <v>31.658431273741357</v>
      </c>
      <c r="AK65" s="26">
        <v>42.812317296184034</v>
      </c>
      <c r="AL65" s="26">
        <v>27.674776617020505</v>
      </c>
      <c r="AM65" s="26">
        <v>50.366292323399428</v>
      </c>
      <c r="AN65" s="26">
        <v>32.840159324840769</v>
      </c>
      <c r="AO65" s="26">
        <v>20.668472321562927</v>
      </c>
      <c r="AP65" s="26">
        <v>30.463503652808026</v>
      </c>
      <c r="AQ65" s="26">
        <v>31.141767703503312</v>
      </c>
      <c r="AR65" s="26">
        <v>30.107309923729762</v>
      </c>
      <c r="AS65" s="26">
        <v>49.416220989974875</v>
      </c>
      <c r="AT65" s="26">
        <v>36.802861430531451</v>
      </c>
      <c r="AU65" s="26">
        <v>25.474665687196932</v>
      </c>
      <c r="AV65" s="26">
        <v>24.668016581052658</v>
      </c>
      <c r="AW65" s="26">
        <v>27.92887427454319</v>
      </c>
      <c r="AX65" s="26">
        <v>34.633944379126781</v>
      </c>
      <c r="AY65" s="26">
        <v>67.340858258781211</v>
      </c>
      <c r="AZ65" s="26">
        <v>36.164888074283844</v>
      </c>
      <c r="BA65" s="26">
        <v>33.237743581016282</v>
      </c>
      <c r="BB65" s="26">
        <v>37.658165754137435</v>
      </c>
      <c r="BC65" s="26">
        <v>35.60215953308964</v>
      </c>
      <c r="BD65" s="26">
        <v>41.053898935700673</v>
      </c>
      <c r="BE65" s="26">
        <v>54.892106889239464</v>
      </c>
      <c r="BF65" s="26">
        <v>45.552948863639394</v>
      </c>
      <c r="BG65" s="26">
        <v>49.529039079285695</v>
      </c>
      <c r="BH65" s="26">
        <v>24.826627302443509</v>
      </c>
      <c r="BI65" s="26">
        <v>36.129593652024738</v>
      </c>
    </row>
    <row r="66" spans="1:61" hidden="1" outlineLevel="1">
      <c r="A66" s="6" t="s">
        <v>97</v>
      </c>
      <c r="C66" s="6" t="s">
        <v>167</v>
      </c>
      <c r="E66" s="26">
        <v>24.684223910010953</v>
      </c>
      <c r="F66" s="26">
        <v>25.830655276291949</v>
      </c>
      <c r="G66" s="26">
        <v>27.744527272339489</v>
      </c>
      <c r="H66" s="26">
        <v>45.403157331389409</v>
      </c>
      <c r="I66" s="26">
        <v>43.872253649458422</v>
      </c>
      <c r="J66" s="26">
        <v>56.138503350632703</v>
      </c>
      <c r="K66" s="26">
        <v>28.80962219920135</v>
      </c>
      <c r="L66" s="26">
        <v>22.473978751971678</v>
      </c>
      <c r="M66" s="26">
        <v>32.01045087766456</v>
      </c>
      <c r="N66" s="26">
        <v>47.583005227342852</v>
      </c>
      <c r="O66" s="26">
        <v>91.072715729958588</v>
      </c>
      <c r="P66" s="27">
        <v>53.810168820305485</v>
      </c>
      <c r="Q66" s="27">
        <v>39.730965250005106</v>
      </c>
      <c r="R66" s="27">
        <v>45.332359292717165</v>
      </c>
      <c r="S66" s="27">
        <v>37.194535767988064</v>
      </c>
      <c r="T66" s="27">
        <v>35.207475937634634</v>
      </c>
      <c r="U66" s="27">
        <v>42.316730425141202</v>
      </c>
      <c r="V66" s="27">
        <v>52.834327491037698</v>
      </c>
      <c r="W66" s="27">
        <v>37.583818397865173</v>
      </c>
      <c r="X66" s="27">
        <v>31.062940857912611</v>
      </c>
      <c r="Y66" s="27">
        <v>38.09249101950477</v>
      </c>
      <c r="Z66" s="27">
        <v>45.517699671811378</v>
      </c>
      <c r="AA66" s="27">
        <v>56.343585334912838</v>
      </c>
      <c r="AB66" s="26">
        <v>28.60002228468225</v>
      </c>
      <c r="AC66" s="26">
        <v>21.963511575757913</v>
      </c>
      <c r="AD66" s="26">
        <v>32.343230303073547</v>
      </c>
      <c r="AE66" s="26">
        <v>42.142041150108234</v>
      </c>
      <c r="AF66" s="26">
        <v>39.24284848369075</v>
      </c>
      <c r="AG66" s="26">
        <v>24.064568299462159</v>
      </c>
      <c r="AH66" s="26">
        <v>60.115698900331317</v>
      </c>
      <c r="AI66" s="26">
        <v>34.389724386771981</v>
      </c>
      <c r="AJ66" s="26">
        <v>28.786786637811399</v>
      </c>
      <c r="AK66" s="26">
        <v>38.528877217375936</v>
      </c>
      <c r="AL66" s="26">
        <v>25.199447635659631</v>
      </c>
      <c r="AM66" s="26">
        <v>30.972641058489184</v>
      </c>
      <c r="AN66" s="26">
        <v>27.351577474206771</v>
      </c>
      <c r="AO66" s="26">
        <v>18.994424194308948</v>
      </c>
      <c r="AP66" s="26">
        <v>26.80279073701216</v>
      </c>
      <c r="AQ66" s="26">
        <v>27.653685401876839</v>
      </c>
      <c r="AR66" s="26">
        <v>26.261015587529361</v>
      </c>
      <c r="AS66" s="26">
        <v>42.683399213533171</v>
      </c>
      <c r="AT66" s="26">
        <v>31.636402029847144</v>
      </c>
      <c r="AU66" s="26">
        <v>22.411365933178431</v>
      </c>
      <c r="AV66" s="26">
        <v>22.306632139258525</v>
      </c>
      <c r="AW66" s="26">
        <v>25.262754240289972</v>
      </c>
      <c r="AX66" s="26">
        <v>30.092269750301586</v>
      </c>
      <c r="AY66" s="26">
        <v>36.448833542171798</v>
      </c>
      <c r="AZ66" s="26">
        <v>29.094952257247364</v>
      </c>
      <c r="BA66" s="26">
        <v>29.360521921516195</v>
      </c>
      <c r="BB66" s="26">
        <v>33.035486430393178</v>
      </c>
      <c r="BC66" s="26">
        <v>30.265971904711474</v>
      </c>
      <c r="BD66" s="26">
        <v>33.705086069950575</v>
      </c>
      <c r="BE66" s="26">
        <v>44.732917324181187</v>
      </c>
      <c r="BF66" s="26">
        <v>37.931073227870705</v>
      </c>
      <c r="BG66" s="26">
        <v>39.336703315752629</v>
      </c>
      <c r="BH66" s="26">
        <v>21.663224151717436</v>
      </c>
      <c r="BI66" s="26">
        <v>31.245222896956964</v>
      </c>
    </row>
    <row r="67" spans="1:61" collapsed="1">
      <c r="A67" s="44" t="s">
        <v>99</v>
      </c>
      <c r="B67" s="44"/>
      <c r="C67" s="44" t="s">
        <v>86</v>
      </c>
      <c r="D67" s="53">
        <f>D59+D60+D64</f>
        <v>64.017962430691881</v>
      </c>
      <c r="E67" s="53">
        <f>E59+E60+E64</f>
        <v>50.597915451931812</v>
      </c>
      <c r="F67" s="53">
        <f>F59+F60+F64</f>
        <v>56.714154235285129</v>
      </c>
      <c r="G67" s="53">
        <f>G59+G60+G64</f>
        <v>51.498910834520458</v>
      </c>
      <c r="H67" s="53">
        <f>H59+H60+H64</f>
        <v>45.24535842129977</v>
      </c>
      <c r="I67" s="53">
        <f t="shared" ref="I67:BI67" si="6">I59+I60+I64</f>
        <v>36.332673930831703</v>
      </c>
      <c r="J67" s="53">
        <f t="shared" si="6"/>
        <v>42.932985256361448</v>
      </c>
      <c r="K67" s="53">
        <f t="shared" si="6"/>
        <v>63.913272277352114</v>
      </c>
      <c r="L67" s="53">
        <f t="shared" si="6"/>
        <v>56.759301982024908</v>
      </c>
      <c r="M67" s="53">
        <f t="shared" si="6"/>
        <v>53.935843764641767</v>
      </c>
      <c r="N67" s="53">
        <f t="shared" si="6"/>
        <v>63.792796582163902</v>
      </c>
      <c r="O67" s="53">
        <f t="shared" si="6"/>
        <v>53.943338908110746</v>
      </c>
      <c r="P67" s="53">
        <f t="shared" si="6"/>
        <v>60.409778773782293</v>
      </c>
      <c r="Q67" s="53">
        <f t="shared" si="6"/>
        <v>101.08450153589006</v>
      </c>
      <c r="R67" s="53">
        <f t="shared" si="6"/>
        <v>127.33053119038642</v>
      </c>
      <c r="S67" s="53">
        <f t="shared" si="6"/>
        <v>122.92535418595398</v>
      </c>
      <c r="T67" s="53">
        <f t="shared" si="6"/>
        <v>88.825925800906049</v>
      </c>
      <c r="U67" s="53">
        <f t="shared" si="6"/>
        <v>65.483193132388791</v>
      </c>
      <c r="V67" s="53">
        <f t="shared" si="6"/>
        <v>88.075060753883079</v>
      </c>
      <c r="W67" s="53">
        <f t="shared" si="6"/>
        <v>115.93195699423273</v>
      </c>
      <c r="X67" s="53">
        <f t="shared" si="6"/>
        <v>82.157671875187987</v>
      </c>
      <c r="Y67" s="53">
        <f t="shared" si="6"/>
        <v>80.47531882806463</v>
      </c>
      <c r="Z67" s="53">
        <f t="shared" si="6"/>
        <v>101.39166954163703</v>
      </c>
      <c r="AA67" s="53">
        <f t="shared" si="6"/>
        <v>92.286564950432393</v>
      </c>
      <c r="AB67" s="53">
        <f t="shared" si="6"/>
        <v>56.520919822930793</v>
      </c>
      <c r="AC67" s="53">
        <f t="shared" si="6"/>
        <v>53.238585336123613</v>
      </c>
      <c r="AD67" s="53">
        <f t="shared" si="6"/>
        <v>45.6618828597597</v>
      </c>
      <c r="AE67" s="53">
        <f t="shared" si="6"/>
        <v>48.990780198192056</v>
      </c>
      <c r="AF67" s="53">
        <f t="shared" si="6"/>
        <v>56.561291530377602</v>
      </c>
      <c r="AG67" s="53">
        <f t="shared" si="6"/>
        <v>54.977937956414166</v>
      </c>
      <c r="AH67" s="53">
        <f t="shared" si="6"/>
        <v>88.965781047072596</v>
      </c>
      <c r="AI67" s="53">
        <f t="shared" si="6"/>
        <v>66.049470789571473</v>
      </c>
      <c r="AJ67" s="53">
        <f t="shared" si="6"/>
        <v>40.952912107314397</v>
      </c>
      <c r="AK67" s="53">
        <f t="shared" si="6"/>
        <v>52.523246280239121</v>
      </c>
      <c r="AL67" s="53">
        <f t="shared" si="6"/>
        <v>56.214738314922428</v>
      </c>
      <c r="AM67" s="53">
        <f t="shared" si="6"/>
        <v>67.499593032614541</v>
      </c>
      <c r="AN67" s="53">
        <f t="shared" si="6"/>
        <v>50.399530670865943</v>
      </c>
      <c r="AO67" s="53">
        <f t="shared" si="6"/>
        <v>47.013695120632676</v>
      </c>
      <c r="AP67" s="53">
        <f t="shared" si="6"/>
        <v>48.945858444965424</v>
      </c>
      <c r="AQ67" s="53">
        <f t="shared" si="6"/>
        <v>46.71923813206125</v>
      </c>
      <c r="AR67" s="53">
        <f t="shared" si="6"/>
        <v>53.025507296763578</v>
      </c>
      <c r="AS67" s="53">
        <f t="shared" si="6"/>
        <v>53.281679012306313</v>
      </c>
      <c r="AT67" s="53">
        <f t="shared" si="6"/>
        <v>55.515804995897035</v>
      </c>
      <c r="AU67" s="53">
        <f t="shared" si="6"/>
        <v>48.476799156535776</v>
      </c>
      <c r="AV67" s="53">
        <f t="shared" si="6"/>
        <v>36.723848555304372</v>
      </c>
      <c r="AW67" s="53">
        <f t="shared" si="6"/>
        <v>33.460653870798112</v>
      </c>
      <c r="AX67" s="53">
        <f t="shared" si="6"/>
        <v>34.800519300683042</v>
      </c>
      <c r="AY67" s="53">
        <f t="shared" si="6"/>
        <v>33.632906495789271</v>
      </c>
      <c r="AZ67" s="53">
        <f t="shared" si="6"/>
        <v>39.284796322310413</v>
      </c>
      <c r="BA67" s="53">
        <f t="shared" si="6"/>
        <v>37.306694849853798</v>
      </c>
      <c r="BB67" s="53">
        <f t="shared" si="6"/>
        <v>32.493023309393934</v>
      </c>
      <c r="BC67" s="53">
        <f t="shared" si="6"/>
        <v>31.132091831931653</v>
      </c>
      <c r="BD67" s="53">
        <f t="shared" si="6"/>
        <v>18.87619429432857</v>
      </c>
      <c r="BE67" s="53">
        <f t="shared" si="6"/>
        <v>12.850070386376828</v>
      </c>
      <c r="BF67" s="53">
        <f t="shared" si="6"/>
        <v>23.267121676619517</v>
      </c>
      <c r="BG67" s="53">
        <f t="shared" si="6"/>
        <v>46.113447032214474</v>
      </c>
      <c r="BH67" s="53">
        <f t="shared" si="6"/>
        <v>40.331121376309909</v>
      </c>
      <c r="BI67" s="53">
        <f t="shared" si="6"/>
        <v>38.17228009656737</v>
      </c>
    </row>
    <row r="68" spans="1:61" hidden="1" outlineLevel="1">
      <c r="A68" s="6" t="s">
        <v>100</v>
      </c>
      <c r="D68" s="29">
        <v>1.6219524781386583</v>
      </c>
      <c r="E68" s="29">
        <v>1.3670099514694276</v>
      </c>
      <c r="F68" s="29">
        <v>1.4015348735855264</v>
      </c>
      <c r="G68" s="29">
        <v>1.3869045922389305</v>
      </c>
      <c r="H68" s="29">
        <v>1.5527061519080336</v>
      </c>
      <c r="I68" s="29">
        <v>1.3832389513787187</v>
      </c>
      <c r="J68" s="29">
        <v>1.4785825034542033</v>
      </c>
      <c r="K68" s="29">
        <v>1.7834158769095354</v>
      </c>
      <c r="L68" s="29">
        <v>1.465055863962724</v>
      </c>
      <c r="M68" s="29">
        <v>1.3508877871054139</v>
      </c>
      <c r="N68" s="29">
        <v>2.0427313952687238</v>
      </c>
      <c r="O68" s="29">
        <v>1.1734977681681265</v>
      </c>
      <c r="P68" s="30">
        <v>2.0512365184331887</v>
      </c>
      <c r="Q68" s="30">
        <v>2.3289780067394785</v>
      </c>
      <c r="R68" s="30">
        <v>2.0246341465780127</v>
      </c>
      <c r="S68" s="30">
        <v>2.200564573004983</v>
      </c>
      <c r="T68" s="30">
        <v>1.90228003182303</v>
      </c>
      <c r="U68" s="30">
        <v>1.651552962012022</v>
      </c>
      <c r="V68" s="30">
        <v>1.885805054692882</v>
      </c>
      <c r="W68" s="30">
        <v>3.369547833914158</v>
      </c>
      <c r="X68" s="30">
        <v>2.068046194564952</v>
      </c>
      <c r="Y68" s="30">
        <v>1.9536348908275822</v>
      </c>
      <c r="Z68" s="30">
        <v>2.2403344753000107</v>
      </c>
      <c r="AA68" s="30">
        <v>1.4370067066407937</v>
      </c>
      <c r="AB68" s="29">
        <v>1.7395571392853009</v>
      </c>
      <c r="AC68" s="29">
        <v>1.5078910004295187</v>
      </c>
      <c r="AD68" s="29">
        <v>1.2309667568612996</v>
      </c>
      <c r="AE68" s="29">
        <v>1.4848018664887974</v>
      </c>
      <c r="AF68" s="29">
        <v>1.7475099435167492</v>
      </c>
      <c r="AG68" s="29">
        <v>1.5522632166427919</v>
      </c>
      <c r="AH68" s="29">
        <v>1.5506771495492067</v>
      </c>
      <c r="AI68" s="29">
        <v>1.8306934574120826</v>
      </c>
      <c r="AJ68" s="29">
        <v>1.1553821817821801</v>
      </c>
      <c r="AK68" s="29">
        <v>1.7010039893167055</v>
      </c>
      <c r="AL68" s="29">
        <v>1.4802842088251673</v>
      </c>
      <c r="AM68" s="29">
        <v>1.2281423936219242</v>
      </c>
      <c r="AN68" s="30">
        <v>1.5846978401082319</v>
      </c>
      <c r="AO68" s="30">
        <v>1.5168485425622509</v>
      </c>
      <c r="AP68" s="30">
        <v>0.99539224981171714</v>
      </c>
      <c r="AQ68" s="30">
        <v>1.3837975266972091</v>
      </c>
      <c r="AR68" s="30">
        <v>1.3477132791537167</v>
      </c>
      <c r="AS68" s="30">
        <v>1.6440412010403451</v>
      </c>
      <c r="AT68" s="30">
        <v>1.2375625830660097</v>
      </c>
      <c r="AU68" s="30">
        <v>1.2051281227007387</v>
      </c>
      <c r="AV68" s="30">
        <v>1.2411945316932285</v>
      </c>
      <c r="AW68" s="30">
        <v>1.0708301569663918</v>
      </c>
      <c r="AX68" s="30">
        <v>1.1354658306319945</v>
      </c>
      <c r="AY68" s="30">
        <v>1.3277069388737193</v>
      </c>
      <c r="AZ68" s="29">
        <v>1.6312818747977198</v>
      </c>
      <c r="BA68" s="29">
        <v>1.386047469022136</v>
      </c>
      <c r="BB68" s="29">
        <v>1.1603892776145035</v>
      </c>
      <c r="BC68" s="29">
        <v>1.0662037677672331</v>
      </c>
      <c r="BD68" s="29">
        <v>0.88113705565263845</v>
      </c>
      <c r="BE68" s="29">
        <v>0.96703684386894484</v>
      </c>
      <c r="BF68" s="29">
        <v>1.2085194934340742</v>
      </c>
      <c r="BG68" s="29">
        <v>1.9117026209228083</v>
      </c>
      <c r="BH68" s="29">
        <v>1.2951493074251674</v>
      </c>
      <c r="BI68" s="29">
        <v>1.2344833652615785</v>
      </c>
    </row>
    <row r="69" spans="1:61" hidden="1" outlineLevel="1">
      <c r="A69" s="6" t="s">
        <v>101</v>
      </c>
      <c r="C69" s="6" t="s">
        <v>168</v>
      </c>
      <c r="D69" s="29">
        <v>1.6260487592607249</v>
      </c>
      <c r="E69" s="29">
        <v>1.4976690864033773</v>
      </c>
      <c r="F69" s="29">
        <v>1.5309234451623637</v>
      </c>
      <c r="G69" s="29">
        <v>1.397915527546099</v>
      </c>
      <c r="H69" s="29">
        <v>1.5527061519080336</v>
      </c>
      <c r="I69" s="29">
        <v>1.3832389513787187</v>
      </c>
      <c r="J69" s="29">
        <v>1.6519201524803353</v>
      </c>
      <c r="K69" s="29">
        <v>1.9983054422487394</v>
      </c>
      <c r="L69" s="29">
        <v>1.7498896365607621</v>
      </c>
      <c r="M69" s="29">
        <v>1.5277802647317413</v>
      </c>
      <c r="N69" s="29">
        <v>2.0524297865396157</v>
      </c>
      <c r="O69" s="29">
        <v>1.253858354445764</v>
      </c>
      <c r="P69" s="30">
        <v>2.1088676670211464</v>
      </c>
      <c r="Q69" s="30">
        <v>2.8068175242404294</v>
      </c>
      <c r="R69" s="30">
        <v>2.4039020796284838</v>
      </c>
      <c r="S69" s="30">
        <v>2.2151026692948688</v>
      </c>
      <c r="T69" s="30">
        <v>1.9199445765413559</v>
      </c>
      <c r="U69" s="30">
        <v>1.665843200778963</v>
      </c>
      <c r="V69" s="30">
        <v>1.8983415530492393</v>
      </c>
      <c r="W69" s="30">
        <v>3.369547833914158</v>
      </c>
      <c r="X69" s="30">
        <v>2.068046194564952</v>
      </c>
      <c r="Y69" s="30">
        <v>1.9740850025560215</v>
      </c>
      <c r="Z69" s="30">
        <v>2.2541516539787567</v>
      </c>
      <c r="AA69" s="30">
        <v>1.6984542000534291</v>
      </c>
      <c r="AB69" s="29">
        <v>1.7628390455480365</v>
      </c>
      <c r="AC69" s="29">
        <v>1.7210955788454874</v>
      </c>
      <c r="AD69" s="29">
        <v>1.3351456049910579</v>
      </c>
      <c r="AE69" s="29">
        <v>1.7415011172228656</v>
      </c>
      <c r="AF69" s="29">
        <v>1.7995014174916917</v>
      </c>
      <c r="AG69" s="29">
        <v>1.7310341856406795</v>
      </c>
      <c r="AH69" s="29">
        <v>1.6256791535530517</v>
      </c>
      <c r="AI69" s="29">
        <v>1.8961731331032625</v>
      </c>
      <c r="AJ69" s="29">
        <v>1.3047466568298927</v>
      </c>
      <c r="AK69" s="29">
        <v>1.7280882545290481</v>
      </c>
      <c r="AL69" s="29">
        <v>1.7395097700903128</v>
      </c>
      <c r="AM69" s="29">
        <v>1.2523316491457686</v>
      </c>
      <c r="AN69" s="30">
        <v>1.6058506487712041</v>
      </c>
      <c r="AO69" s="30">
        <v>1.6737487176893233</v>
      </c>
      <c r="AP69" s="30">
        <v>1.0140114395488382</v>
      </c>
      <c r="AQ69" s="30">
        <v>1.5013842223750034</v>
      </c>
      <c r="AR69" s="30">
        <v>1.3908167408785037</v>
      </c>
      <c r="AS69" s="30">
        <v>1.6529658399790577</v>
      </c>
      <c r="AT69" s="30">
        <v>1.4400744817580635</v>
      </c>
      <c r="AU69" s="30">
        <v>1.347925939187218</v>
      </c>
      <c r="AV69" s="30">
        <v>1.2411945316932285</v>
      </c>
      <c r="AW69" s="30">
        <v>1.21841330323579</v>
      </c>
      <c r="AX69" s="30">
        <v>1.2287834396612147</v>
      </c>
      <c r="AY69" s="30">
        <v>1.3633243782764985</v>
      </c>
      <c r="AZ69" s="29">
        <v>1.6679568589412956</v>
      </c>
      <c r="BA69" s="29">
        <v>1.423186983962347</v>
      </c>
      <c r="BB69" s="29">
        <v>1.187226953646529</v>
      </c>
      <c r="BC69" s="29">
        <v>1.0966332503704965</v>
      </c>
      <c r="BD69" s="29">
        <v>0.91251445892105754</v>
      </c>
      <c r="BE69" s="29">
        <v>0.9890830425039705</v>
      </c>
      <c r="BF69" s="29">
        <v>1.2574701166955038</v>
      </c>
      <c r="BG69" s="29">
        <v>1.9925092171875751</v>
      </c>
      <c r="BH69" s="29">
        <v>1.4212622250625133</v>
      </c>
      <c r="BI69" s="29">
        <v>1.3554262522610037</v>
      </c>
    </row>
    <row r="70" spans="1:61" hidden="1" outlineLevel="1"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</row>
    <row r="71" spans="1:61" hidden="1" outlineLevel="1">
      <c r="A71" s="6" t="s">
        <v>103</v>
      </c>
      <c r="E71" s="26"/>
      <c r="O71" s="6">
        <v>7.9461367247951245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>
        <v>7.9373664837448663</v>
      </c>
      <c r="AM71" s="6">
        <v>8.1259553707834051</v>
      </c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>
        <v>9.3790994609926166</v>
      </c>
      <c r="AZ71" s="23">
        <v>9.062560453000545</v>
      </c>
      <c r="BA71" s="9">
        <v>38078.104430000007</v>
      </c>
      <c r="BI71" s="6">
        <v>6.5618856076398009</v>
      </c>
    </row>
    <row r="72" spans="1:61" hidden="1" outlineLevel="1">
      <c r="A72" s="6" t="s">
        <v>89</v>
      </c>
      <c r="O72" s="6">
        <v>6.386190533992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>
        <v>3.4566372326633679</v>
      </c>
      <c r="AM72" s="6">
        <v>6.9376015753198832</v>
      </c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>
        <v>8.4502351390175701</v>
      </c>
      <c r="AZ72" s="23">
        <v>7.8073056020325913</v>
      </c>
      <c r="BA72" s="9">
        <v>16150.629039999996</v>
      </c>
      <c r="BI72" s="6">
        <v>9.7113756052852391</v>
      </c>
    </row>
    <row r="73" spans="1:61" hidden="1" outlineLevel="1">
      <c r="A73" s="6" t="s">
        <v>90</v>
      </c>
      <c r="C73" s="6" t="s">
        <v>17</v>
      </c>
      <c r="O73" s="6">
        <v>45.934271286958108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>
        <v>45.985025480112675</v>
      </c>
      <c r="AM73" s="6">
        <v>44.917795304702885</v>
      </c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>
        <v>38.916316168521689</v>
      </c>
      <c r="AZ73" s="23">
        <v>40.275593403534344</v>
      </c>
      <c r="BI73" s="6">
        <v>46.328146843349749</v>
      </c>
    </row>
    <row r="74" spans="1:61" hidden="1" outlineLevel="1">
      <c r="A74" s="6" t="s">
        <v>91</v>
      </c>
      <c r="C74" s="6" t="s">
        <v>15</v>
      </c>
      <c r="O74" s="6">
        <v>57.15457408563082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>
        <v>105.5939560422904</v>
      </c>
      <c r="AM74" s="6">
        <v>52.611842296978601</v>
      </c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>
        <v>43.19406430652711</v>
      </c>
      <c r="AZ74" s="23">
        <v>46.751083998168866</v>
      </c>
      <c r="BI74" s="6">
        <v>31.303495236509391</v>
      </c>
    </row>
    <row r="75" spans="1:61" hidden="1" outlineLevel="1">
      <c r="A75" s="6" t="s">
        <v>97</v>
      </c>
      <c r="C75" s="6" t="s">
        <v>73</v>
      </c>
      <c r="O75" s="6">
        <v>51.958765278635504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>
        <v>58.731857738572785</v>
      </c>
      <c r="AM75" s="6">
        <v>43.010786659865779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>
        <v>36.387176762127936</v>
      </c>
      <c r="AZ75" s="23">
        <v>39.383651077386574</v>
      </c>
      <c r="BA75" s="6">
        <v>-16150.629039999996</v>
      </c>
      <c r="BI75" s="6">
        <v>45.325602168715079</v>
      </c>
    </row>
    <row r="76" spans="1:61" hidden="1" outlineLevel="1">
      <c r="A76" s="6" t="s">
        <v>169</v>
      </c>
      <c r="C76" s="6" t="s">
        <v>73</v>
      </c>
      <c r="O76" s="6">
        <v>58.38440899197235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>
        <v>65.708529517911302</v>
      </c>
      <c r="AM76" s="6">
        <v>50.744013400707573</v>
      </c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>
        <v>42.184419609326234</v>
      </c>
      <c r="AZ76" s="23">
        <v>45.6582953290551</v>
      </c>
      <c r="BA76" s="6">
        <v>-16150.629039999996</v>
      </c>
      <c r="BI76" s="6">
        <v>49.019403471417505</v>
      </c>
    </row>
    <row r="77" spans="1:61" hidden="1" outlineLevel="1"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</row>
    <row r="78" spans="1:61" hidden="1" outlineLevel="1"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</row>
    <row r="79" spans="1:61" hidden="1" outlineLevel="1"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</row>
    <row r="80" spans="1:61" hidden="1" outlineLevel="2">
      <c r="A80" s="19" t="s">
        <v>170</v>
      </c>
    </row>
    <row r="81" spans="1:61" hidden="1" outlineLevel="2">
      <c r="A81" s="6" t="s">
        <v>171</v>
      </c>
    </row>
    <row r="82" spans="1:61" hidden="1" outlineLevel="2">
      <c r="A82" s="6" t="s">
        <v>172</v>
      </c>
      <c r="D82" s="9">
        <v>1099.4366500000006</v>
      </c>
      <c r="E82" s="9">
        <v>680.91555000000062</v>
      </c>
      <c r="F82" s="9">
        <v>736.6272799999997</v>
      </c>
      <c r="G82" s="9">
        <v>1139.4282299999982</v>
      </c>
      <c r="H82" s="9">
        <v>1762.5908999999992</v>
      </c>
      <c r="I82" s="9">
        <v>1858.4422700000041</v>
      </c>
      <c r="J82" s="9">
        <v>1345.7497199999989</v>
      </c>
      <c r="K82" s="9">
        <v>1668.8955099999985</v>
      </c>
      <c r="L82" s="9">
        <v>1152.5852500000028</v>
      </c>
      <c r="M82" s="9">
        <v>915.66785999999956</v>
      </c>
      <c r="N82" s="9">
        <v>1602.5385199999982</v>
      </c>
      <c r="O82" s="9">
        <v>872.27664000000004</v>
      </c>
      <c r="P82" s="9">
        <v>819.63629000000014</v>
      </c>
      <c r="Q82" s="9">
        <v>910.24168000000031</v>
      </c>
      <c r="R82" s="9">
        <v>669.03301000000056</v>
      </c>
      <c r="S82" s="9">
        <v>971.54585999999927</v>
      </c>
      <c r="T82" s="9">
        <v>696.11155999999892</v>
      </c>
      <c r="U82" s="9">
        <v>811.09474000000046</v>
      </c>
      <c r="V82" s="9">
        <v>829.71259000000055</v>
      </c>
      <c r="W82" s="9">
        <v>1242.0050500000002</v>
      </c>
      <c r="X82" s="9">
        <v>883.59081000000015</v>
      </c>
      <c r="Y82" s="9">
        <v>1074.6182999999983</v>
      </c>
      <c r="Z82" s="9">
        <v>1359.5388199999998</v>
      </c>
      <c r="AA82" s="9">
        <v>1168.6100599999982</v>
      </c>
      <c r="AB82" s="9">
        <v>1526.6530600000006</v>
      </c>
      <c r="AC82" s="9">
        <v>1198.9640200000003</v>
      </c>
      <c r="AD82" s="9">
        <v>1091.5238199999994</v>
      </c>
      <c r="AE82" s="9">
        <v>1624.4545799999987</v>
      </c>
      <c r="AF82" s="9">
        <v>1236.8759500000001</v>
      </c>
      <c r="AG82" s="9">
        <v>1140.1031099999991</v>
      </c>
      <c r="AH82" s="9">
        <v>1408.5976700000065</v>
      </c>
      <c r="AI82" s="9">
        <v>1716.2104900000004</v>
      </c>
      <c r="AJ82" s="9">
        <v>984.37272999999823</v>
      </c>
      <c r="AK82" s="9">
        <v>1687.3202399999955</v>
      </c>
      <c r="AL82" s="9">
        <v>1271.8982800000013</v>
      </c>
      <c r="AM82" s="9">
        <v>424.52597000000424</v>
      </c>
      <c r="AN82" s="9">
        <v>620.62558999999965</v>
      </c>
      <c r="AO82" s="9">
        <v>880.8129700000004</v>
      </c>
      <c r="AP82" s="9">
        <v>-624.10478000000057</v>
      </c>
      <c r="AQ82" s="9">
        <v>793.49245999999766</v>
      </c>
      <c r="AR82" s="9">
        <v>1357.6909100000039</v>
      </c>
      <c r="AS82" s="9">
        <v>1541.0549999999994</v>
      </c>
      <c r="AT82" s="9">
        <v>1028.7103299999953</v>
      </c>
      <c r="AU82" s="9">
        <v>824.6539400000056</v>
      </c>
      <c r="AV82" s="9">
        <v>1081.1900300000007</v>
      </c>
      <c r="AW82" s="9">
        <v>957.18831999999838</v>
      </c>
      <c r="AX82" s="9">
        <v>1184.8345900000095</v>
      </c>
      <c r="AY82" s="9">
        <v>1366.0722899999828</v>
      </c>
      <c r="AZ82" s="9">
        <v>2446.4948900000004</v>
      </c>
      <c r="BA82" s="9">
        <v>2107.9571499999997</v>
      </c>
      <c r="BB82" s="9">
        <v>1006.113080000001</v>
      </c>
      <c r="BC82" s="9">
        <v>1109.7978400000011</v>
      </c>
      <c r="BD82" s="9">
        <v>985.57341000000179</v>
      </c>
      <c r="BE82" s="9">
        <v>1334.9429200000013</v>
      </c>
      <c r="BF82" s="9">
        <v>1572.0346799999988</v>
      </c>
      <c r="BG82" s="9">
        <v>2978.9251899999927</v>
      </c>
      <c r="BH82" s="9">
        <v>2076.1274900000053</v>
      </c>
      <c r="BI82" s="9">
        <v>2225.6663699999981</v>
      </c>
    </row>
    <row r="83" spans="1:61" hidden="1" outlineLevel="2">
      <c r="A83" s="6" t="s">
        <v>173</v>
      </c>
      <c r="E83" s="9">
        <v>-2078.9047999999993</v>
      </c>
      <c r="F83" s="9">
        <v>-1950.1347299999998</v>
      </c>
      <c r="G83" s="9">
        <v>-2009.7448000000027</v>
      </c>
      <c r="H83" s="9">
        <v>-1074.3161500000024</v>
      </c>
      <c r="I83" s="9">
        <v>-764.60766999999669</v>
      </c>
      <c r="J83" s="9">
        <v>-1433.4732899999972</v>
      </c>
      <c r="K83" s="9">
        <v>-649.61984000000302</v>
      </c>
      <c r="L83" s="9">
        <v>-830.85679999999866</v>
      </c>
      <c r="M83" s="9">
        <v>-1288.238629999998</v>
      </c>
      <c r="N83" s="9">
        <v>-669.38398000000234</v>
      </c>
      <c r="O83" s="9">
        <v>-1005.0450200000014</v>
      </c>
      <c r="P83" s="9">
        <v>-769.28939999999989</v>
      </c>
      <c r="Q83" s="9">
        <v>-925.41494999999941</v>
      </c>
      <c r="R83" s="9">
        <v>-596.20139999999924</v>
      </c>
      <c r="S83" s="9">
        <v>-694.68781000000035</v>
      </c>
      <c r="T83" s="9">
        <v>-1186.5283300000015</v>
      </c>
      <c r="U83" s="9">
        <v>-1021.2762900000007</v>
      </c>
      <c r="V83" s="9">
        <v>-1435.3300399999994</v>
      </c>
      <c r="W83" s="9">
        <v>-632.76087999999936</v>
      </c>
      <c r="X83" s="9">
        <v>-384.47319999999991</v>
      </c>
      <c r="Y83" s="9">
        <v>-1049.5112400000016</v>
      </c>
      <c r="Z83" s="9">
        <v>-921.72011000000202</v>
      </c>
      <c r="AA83" s="9">
        <v>-859.58981000000222</v>
      </c>
      <c r="AB83" s="9">
        <v>-492.31447000000117</v>
      </c>
      <c r="AC83" s="9">
        <v>-1221.1556799999998</v>
      </c>
      <c r="AD83" s="9">
        <v>-1235.8042500000001</v>
      </c>
      <c r="AE83" s="9">
        <v>-1002.3166400000018</v>
      </c>
      <c r="AF83" s="9">
        <v>-974.69264000000157</v>
      </c>
      <c r="AG83" s="9">
        <v>-1294.546080000001</v>
      </c>
      <c r="AH83" s="9">
        <v>-1443.0622099999946</v>
      </c>
      <c r="AI83" s="9">
        <v>-1156.9127399999934</v>
      </c>
      <c r="AJ83" s="9">
        <v>-1327.6729300000015</v>
      </c>
      <c r="AK83" s="9">
        <v>-1631.1663000000062</v>
      </c>
      <c r="AL83" s="9">
        <v>-1679.1509500000029</v>
      </c>
      <c r="AM83" s="9">
        <v>-2697.0797699999948</v>
      </c>
      <c r="AN83" s="9">
        <v>-2047.4184899999964</v>
      </c>
      <c r="AO83" s="9">
        <v>-1638.6160499999996</v>
      </c>
      <c r="AP83" s="9">
        <v>-3941.2903700000002</v>
      </c>
      <c r="AQ83" s="9">
        <v>-2983.4173300000029</v>
      </c>
      <c r="AR83" s="9">
        <v>-2540.6752899999983</v>
      </c>
      <c r="AS83" s="9">
        <v>-1984.4158999999972</v>
      </c>
      <c r="AT83" s="9">
        <v>-2009.3957700000055</v>
      </c>
      <c r="AU83" s="9">
        <v>-2341.6982799999987</v>
      </c>
      <c r="AV83" s="9">
        <v>-1893.9745099999936</v>
      </c>
      <c r="AW83" s="9">
        <v>-2308.0249800000011</v>
      </c>
      <c r="AX83" s="9">
        <v>-2616.419239999992</v>
      </c>
      <c r="AY83" s="9">
        <v>-2185.7118100000071</v>
      </c>
      <c r="AZ83" s="9">
        <v>-126.37395000001698</v>
      </c>
      <c r="BA83" s="9">
        <v>-1028.5949900000005</v>
      </c>
      <c r="BB83" s="9">
        <v>-2354.2969899999994</v>
      </c>
      <c r="BC83" s="9">
        <v>-2681.4767799999981</v>
      </c>
      <c r="BD83" s="9">
        <v>-2351.5191499999974</v>
      </c>
      <c r="BE83" s="9">
        <v>-2381.7444999999971</v>
      </c>
      <c r="BF83" s="9">
        <v>-1769.6298499999994</v>
      </c>
      <c r="BG83" s="9">
        <v>-469.20251000000826</v>
      </c>
      <c r="BH83" s="9">
        <v>-649.05845000000136</v>
      </c>
      <c r="BI83" s="9">
        <v>-1498.2423999999965</v>
      </c>
    </row>
    <row r="84" spans="1:61" hidden="1" outlineLevel="2">
      <c r="A84" s="6" t="s">
        <v>174</v>
      </c>
      <c r="F84" s="9">
        <v>-4709.9550799999997</v>
      </c>
      <c r="G84" s="9">
        <v>-4696.5068100000026</v>
      </c>
      <c r="H84" s="9">
        <v>-4223.4891800000032</v>
      </c>
      <c r="I84" s="9">
        <v>-3601.5147199999983</v>
      </c>
      <c r="J84" s="9">
        <v>-4056.523229999998</v>
      </c>
      <c r="K84" s="9">
        <v>-3428.8428499999991</v>
      </c>
      <c r="L84" s="9">
        <v>-3149.3721500000001</v>
      </c>
      <c r="M84" s="9">
        <v>-3271.6806799999995</v>
      </c>
      <c r="N84" s="9">
        <v>-2873.2904699999999</v>
      </c>
      <c r="O84" s="9">
        <v>-3276.967520000002</v>
      </c>
      <c r="P84" s="9">
        <v>-2646.6110600000011</v>
      </c>
      <c r="Q84" s="9">
        <v>-2514.3406399999994</v>
      </c>
      <c r="R84" s="9">
        <v>-2431.858029999999</v>
      </c>
      <c r="S84" s="9">
        <v>-1959.9222200000002</v>
      </c>
      <c r="T84" s="9">
        <v>-2852.7620000000011</v>
      </c>
      <c r="U84" s="9">
        <v>-2903.9161800000011</v>
      </c>
      <c r="V84" s="9">
        <v>-3267.7010700000005</v>
      </c>
      <c r="W84" s="9">
        <v>-2897.8035099999993</v>
      </c>
      <c r="X84" s="9">
        <v>-2259.2391299999995</v>
      </c>
      <c r="Y84" s="9">
        <v>-2317.5752500000017</v>
      </c>
      <c r="Z84" s="9">
        <v>-3045.8496500000019</v>
      </c>
      <c r="AA84" s="9">
        <v>-3140.848740000004</v>
      </c>
      <c r="AB84" s="9">
        <v>-2520.5143400000015</v>
      </c>
      <c r="AC84" s="9">
        <v>-3240.1232100000016</v>
      </c>
      <c r="AD84" s="9">
        <v>-3655.9239500000003</v>
      </c>
      <c r="AE84" s="9">
        <v>-3329.6447100000014</v>
      </c>
      <c r="AF84" s="9">
        <v>-3601.4638600000021</v>
      </c>
      <c r="AG84" s="9">
        <v>-3506.1146700000027</v>
      </c>
      <c r="AH84" s="9">
        <v>-3877.7113999999947</v>
      </c>
      <c r="AI84" s="9">
        <v>-4008.5726199999945</v>
      </c>
      <c r="AJ84" s="9">
        <v>-4200.7961599999953</v>
      </c>
      <c r="AK84" s="9">
        <v>-3943.211960000006</v>
      </c>
      <c r="AL84" s="9">
        <v>-4997.6374900000046</v>
      </c>
      <c r="AM84" s="9">
        <v>-5648.128999999999</v>
      </c>
      <c r="AN84" s="9">
        <v>-5169.0242299999954</v>
      </c>
      <c r="AO84" s="9">
        <v>-4306.6601299999957</v>
      </c>
      <c r="AP84" s="9">
        <v>-6460.7193900000002</v>
      </c>
      <c r="AQ84" s="9">
        <v>-6300.602920000003</v>
      </c>
      <c r="AR84" s="9">
        <v>-6317.5850799999989</v>
      </c>
      <c r="AS84" s="9">
        <v>-5882.7820999999994</v>
      </c>
      <c r="AT84" s="9">
        <v>-5534.8666700000022</v>
      </c>
      <c r="AU84" s="9">
        <v>-5379.8043799999996</v>
      </c>
      <c r="AV84" s="9">
        <v>-5060.326729999998</v>
      </c>
      <c r="AW84" s="9">
        <v>-5283.1895199999954</v>
      </c>
      <c r="AX84" s="9">
        <v>-5881.6325399999914</v>
      </c>
      <c r="AY84" s="9">
        <v>-5986.9656400000085</v>
      </c>
      <c r="AZ84" s="9">
        <v>-3678.1580500000068</v>
      </c>
      <c r="BA84" s="9">
        <v>-3601.4638300000179</v>
      </c>
      <c r="BB84" s="9">
        <v>-5490.8491299999996</v>
      </c>
      <c r="BC84" s="9">
        <v>-6041.886849999999</v>
      </c>
      <c r="BD84" s="9">
        <v>-6142.7937699999966</v>
      </c>
      <c r="BE84" s="9">
        <v>-5718.8370599999962</v>
      </c>
      <c r="BF84" s="9">
        <v>-5486.3172699999977</v>
      </c>
      <c r="BG84" s="9">
        <v>-3810.8670400000065</v>
      </c>
      <c r="BH84" s="9">
        <v>-4097.1861500000023</v>
      </c>
      <c r="BI84" s="9">
        <v>-4223.4283400000031</v>
      </c>
    </row>
    <row r="85" spans="1:61" hidden="1" outlineLevel="2">
      <c r="A85" s="6" t="s">
        <v>175</v>
      </c>
      <c r="G85" s="9">
        <v>-7456.3271600000026</v>
      </c>
      <c r="H85" s="9">
        <v>-6910.2511900000027</v>
      </c>
      <c r="I85" s="9">
        <v>-6750.6877499999991</v>
      </c>
      <c r="J85" s="9">
        <v>-6893.4302799999996</v>
      </c>
      <c r="K85" s="9">
        <v>-6051.8927899999999</v>
      </c>
      <c r="L85" s="9">
        <v>-5928.5951599999962</v>
      </c>
      <c r="M85" s="9">
        <v>-5590.196030000001</v>
      </c>
      <c r="N85" s="9">
        <v>-4856.7325200000014</v>
      </c>
      <c r="O85" s="9">
        <v>-5480.8740099999995</v>
      </c>
      <c r="P85" s="9">
        <v>-4918.5335600000017</v>
      </c>
      <c r="Q85" s="9">
        <v>-4391.6623000000009</v>
      </c>
      <c r="R85" s="9">
        <v>-4020.783719999999</v>
      </c>
      <c r="S85" s="9">
        <v>-3795.5788499999999</v>
      </c>
      <c r="T85" s="9">
        <v>-4117.9964100000007</v>
      </c>
      <c r="U85" s="9">
        <v>-4570.1498500000007</v>
      </c>
      <c r="V85" s="9">
        <v>-5150.3409600000014</v>
      </c>
      <c r="W85" s="9">
        <v>-4730.17454</v>
      </c>
      <c r="X85" s="9">
        <v>-4524.2817599999998</v>
      </c>
      <c r="Y85" s="9">
        <v>-4192.3411800000013</v>
      </c>
      <c r="Z85" s="9">
        <v>-4313.913660000002</v>
      </c>
      <c r="AA85" s="9">
        <v>-5264.9782800000039</v>
      </c>
      <c r="AB85" s="9">
        <v>-4801.7732700000033</v>
      </c>
      <c r="AC85" s="9">
        <v>-5268.3230800000019</v>
      </c>
      <c r="AD85" s="9">
        <v>-5674.891480000002</v>
      </c>
      <c r="AE85" s="9">
        <v>-5749.7644100000016</v>
      </c>
      <c r="AF85" s="9">
        <v>-5928.7919300000012</v>
      </c>
      <c r="AG85" s="9">
        <v>-6132.8858900000032</v>
      </c>
      <c r="AH85" s="9">
        <v>-6089.2799899999964</v>
      </c>
      <c r="AI85" s="9">
        <v>-6443.2218099999945</v>
      </c>
      <c r="AJ85" s="9">
        <v>-7052.4560399999964</v>
      </c>
      <c r="AK85" s="9">
        <v>-6816.3351899999998</v>
      </c>
      <c r="AL85" s="9">
        <v>-7309.6831500000044</v>
      </c>
      <c r="AM85" s="9">
        <v>-8966.6155400000007</v>
      </c>
      <c r="AN85" s="9">
        <v>-8120.0734599999996</v>
      </c>
      <c r="AO85" s="9">
        <v>-7428.2658699999947</v>
      </c>
      <c r="AP85" s="9">
        <v>-9128.7634699999962</v>
      </c>
      <c r="AQ85" s="9">
        <v>-8820.0319400000026</v>
      </c>
      <c r="AR85" s="9">
        <v>-9634.7706699999981</v>
      </c>
      <c r="AS85" s="9">
        <v>-9659.6918900000001</v>
      </c>
      <c r="AT85" s="9">
        <v>-9433.2328700000035</v>
      </c>
      <c r="AU85" s="9">
        <v>-8905.2752799999962</v>
      </c>
      <c r="AV85" s="9">
        <v>-8098.4328299999988</v>
      </c>
      <c r="AW85" s="9">
        <v>-8449.5417400000006</v>
      </c>
      <c r="AX85" s="9">
        <v>-8856.7970799999857</v>
      </c>
      <c r="AY85" s="9">
        <v>-9252.1789400000089</v>
      </c>
      <c r="AZ85" s="9">
        <v>-7479.4118800000088</v>
      </c>
      <c r="BA85" s="9">
        <v>-7153.2479300000077</v>
      </c>
      <c r="BB85" s="9">
        <v>-8063.717970000017</v>
      </c>
      <c r="BC85" s="9">
        <v>-9178.4389899999987</v>
      </c>
      <c r="BD85" s="9">
        <v>-9503.2038399999965</v>
      </c>
      <c r="BE85" s="9">
        <v>-9510.1116799999945</v>
      </c>
      <c r="BF85" s="9">
        <v>-8823.4098299999969</v>
      </c>
      <c r="BG85" s="9">
        <v>-7527.5544600000048</v>
      </c>
      <c r="BH85" s="9">
        <v>-7438.8506800000005</v>
      </c>
      <c r="BI85" s="9">
        <v>-7671.556040000004</v>
      </c>
    </row>
    <row r="86" spans="1:61" hidden="1" outlineLevel="2"/>
    <row r="87" spans="1:61" hidden="1" outlineLevel="2">
      <c r="A87" s="6" t="s">
        <v>176</v>
      </c>
      <c r="D87" s="24">
        <v>31</v>
      </c>
      <c r="E87" s="24">
        <v>28</v>
      </c>
      <c r="F87" s="24">
        <v>31</v>
      </c>
      <c r="G87" s="24">
        <v>30</v>
      </c>
      <c r="H87" s="24">
        <v>31</v>
      </c>
      <c r="I87" s="24">
        <v>30</v>
      </c>
      <c r="J87" s="24">
        <v>31</v>
      </c>
      <c r="K87" s="24">
        <v>31</v>
      </c>
      <c r="L87" s="24">
        <v>30</v>
      </c>
      <c r="M87" s="24">
        <v>31</v>
      </c>
      <c r="N87" s="24">
        <v>30</v>
      </c>
      <c r="O87" s="24">
        <v>31</v>
      </c>
      <c r="P87" s="24">
        <v>31</v>
      </c>
      <c r="Q87" s="24">
        <v>28</v>
      </c>
      <c r="R87" s="24">
        <v>31</v>
      </c>
      <c r="S87" s="24">
        <v>30</v>
      </c>
      <c r="T87" s="24">
        <v>31</v>
      </c>
      <c r="U87" s="24">
        <v>30</v>
      </c>
      <c r="V87" s="24">
        <v>31</v>
      </c>
      <c r="W87" s="24">
        <v>31</v>
      </c>
      <c r="X87" s="24">
        <v>30</v>
      </c>
      <c r="Y87" s="24">
        <v>31</v>
      </c>
      <c r="Z87" s="24">
        <v>30</v>
      </c>
      <c r="AA87" s="24">
        <v>31</v>
      </c>
      <c r="AB87" s="24">
        <v>31</v>
      </c>
      <c r="AC87" s="24">
        <v>28</v>
      </c>
      <c r="AD87" s="24">
        <v>31</v>
      </c>
      <c r="AE87" s="24">
        <v>30</v>
      </c>
      <c r="AF87" s="24">
        <v>31</v>
      </c>
      <c r="AG87" s="24">
        <v>30</v>
      </c>
      <c r="AH87" s="24">
        <v>31</v>
      </c>
      <c r="AI87" s="24">
        <v>31</v>
      </c>
      <c r="AJ87" s="24">
        <v>30</v>
      </c>
      <c r="AK87" s="24">
        <v>31</v>
      </c>
      <c r="AL87" s="24">
        <v>30</v>
      </c>
      <c r="AM87" s="24">
        <v>31</v>
      </c>
      <c r="AN87" s="24">
        <v>31</v>
      </c>
      <c r="AO87" s="24">
        <v>28</v>
      </c>
      <c r="AP87" s="24">
        <v>-5.1225073554113179</v>
      </c>
      <c r="AQ87" s="24">
        <v>30</v>
      </c>
      <c r="AR87" s="24">
        <v>31</v>
      </c>
      <c r="AS87" s="24">
        <v>30</v>
      </c>
      <c r="AT87" s="24">
        <v>31</v>
      </c>
      <c r="AU87" s="24">
        <v>31</v>
      </c>
      <c r="AV87" s="24">
        <v>30</v>
      </c>
      <c r="AW87" s="24">
        <v>31</v>
      </c>
      <c r="AX87" s="24">
        <v>30</v>
      </c>
      <c r="AY87" s="24">
        <v>31</v>
      </c>
      <c r="AZ87" s="24">
        <v>31</v>
      </c>
      <c r="BA87" s="24">
        <v>28</v>
      </c>
      <c r="BB87" s="24">
        <v>31</v>
      </c>
      <c r="BC87" s="24">
        <v>30</v>
      </c>
      <c r="BD87" s="24">
        <v>31</v>
      </c>
      <c r="BE87" s="24">
        <v>30</v>
      </c>
      <c r="BF87" s="24">
        <v>31</v>
      </c>
      <c r="BG87" s="24">
        <v>31</v>
      </c>
      <c r="BH87" s="24">
        <v>30</v>
      </c>
      <c r="BI87" s="24">
        <v>31</v>
      </c>
    </row>
    <row r="88" spans="1:61" hidden="1" outlineLevel="2">
      <c r="A88" s="6" t="s">
        <v>177</v>
      </c>
      <c r="D88" s="24"/>
      <c r="E88" s="24">
        <v>23.351537646281933</v>
      </c>
      <c r="F88" s="24">
        <v>20.323263555449785</v>
      </c>
      <c r="G88" s="24">
        <v>19.783634689644241</v>
      </c>
      <c r="H88" s="24">
        <v>11.360782687610456</v>
      </c>
      <c r="I88" s="24">
        <v>9.0363654189519131</v>
      </c>
      <c r="J88" s="24">
        <v>15.473460944035569</v>
      </c>
      <c r="K88" s="24">
        <v>8.6858234688849834</v>
      </c>
      <c r="L88" s="24">
        <v>12.985789426013197</v>
      </c>
      <c r="M88" s="24">
        <v>17.535752571789008</v>
      </c>
      <c r="N88" s="24">
        <v>9.1336317061871899</v>
      </c>
      <c r="O88" s="24">
        <v>16.060833496162836</v>
      </c>
      <c r="P88" s="24">
        <v>15.008865140823543</v>
      </c>
      <c r="Q88" s="24">
        <v>15.628120739552466</v>
      </c>
      <c r="R88" s="24">
        <v>13.194107801731366</v>
      </c>
      <c r="S88" s="24">
        <v>12.924551038510712</v>
      </c>
      <c r="T88" s="24">
        <v>18.907412983796934</v>
      </c>
      <c r="U88" s="24">
        <v>17.277922686869811</v>
      </c>
      <c r="V88" s="24">
        <v>19.010636104451589</v>
      </c>
      <c r="W88" s="24">
        <v>10.462952716449239</v>
      </c>
      <c r="X88" s="24">
        <v>9.3991069110146857</v>
      </c>
      <c r="Y88" s="24">
        <v>14.822701067468818</v>
      </c>
      <c r="Z88" s="24">
        <v>12.525243423375899</v>
      </c>
      <c r="AA88" s="24">
        <v>12.714572504138886</v>
      </c>
      <c r="AB88" s="24">
        <v>7.559184753208994</v>
      </c>
      <c r="AC88" s="24">
        <v>15.642129635158126</v>
      </c>
      <c r="AD88" s="24">
        <v>14.867916322600797</v>
      </c>
      <c r="AE88" s="24">
        <v>11.828900668403108</v>
      </c>
      <c r="AF88" s="24">
        <v>13.221737427551377</v>
      </c>
      <c r="AG88" s="24">
        <v>16.483248857713267</v>
      </c>
      <c r="AH88" s="24">
        <v>15.181286731852405</v>
      </c>
      <c r="AI88" s="24">
        <v>12.482685937560664</v>
      </c>
      <c r="AJ88" s="24">
        <v>17.801491355495138</v>
      </c>
      <c r="AK88" s="24">
        <v>14.74617673151694</v>
      </c>
      <c r="AL88" s="24">
        <v>17.639041369025218</v>
      </c>
      <c r="AM88" s="24">
        <v>25.920119271692482</v>
      </c>
      <c r="AN88" s="24">
        <v>23.78895223875011</v>
      </c>
      <c r="AO88" s="24">
        <v>20.162146719259425</v>
      </c>
      <c r="AP88" s="24">
        <v>0</v>
      </c>
      <c r="AQ88" s="24">
        <v>24.487197834290896</v>
      </c>
      <c r="AR88" s="24">
        <v>19.551846796742673</v>
      </c>
      <c r="AS88" s="24">
        <v>17.44926979825588</v>
      </c>
      <c r="AT88" s="24">
        <v>19.841924908415855</v>
      </c>
      <c r="AU88" s="24">
        <v>22.926270242923213</v>
      </c>
      <c r="AV88" s="24">
        <v>19.734441245390723</v>
      </c>
      <c r="AW88" s="24">
        <v>21.205582312187705</v>
      </c>
      <c r="AX88" s="24">
        <v>21.337432349262432</v>
      </c>
      <c r="AY88" s="24">
        <v>18.461525941286915</v>
      </c>
      <c r="AZ88" s="24">
        <v>1.522655328983074</v>
      </c>
      <c r="BA88" s="24">
        <v>10.166081501836603</v>
      </c>
      <c r="BB88" s="24">
        <v>19.616747464395015</v>
      </c>
      <c r="BC88" s="24">
        <v>21.925549719212892</v>
      </c>
      <c r="BD88" s="24">
        <v>21.139831524481281</v>
      </c>
      <c r="BE88" s="24">
        <v>19.865560687909543</v>
      </c>
      <c r="BF88" s="24">
        <v>15.886961429967361</v>
      </c>
      <c r="BG88" s="24">
        <v>4.2183118131037469</v>
      </c>
      <c r="BH88" s="24">
        <v>7.3832804047124911</v>
      </c>
      <c r="BI88" s="24">
        <v>12.069917598974897</v>
      </c>
    </row>
    <row r="89" spans="1:61" hidden="1" outlineLevel="2">
      <c r="A89" s="6" t="s">
        <v>16</v>
      </c>
      <c r="D89" s="24">
        <v>31</v>
      </c>
      <c r="E89" s="24">
        <v>51.351537646281933</v>
      </c>
      <c r="F89" s="24">
        <v>51.323263555449785</v>
      </c>
      <c r="G89" s="24">
        <v>49.783634689644245</v>
      </c>
      <c r="H89" s="24">
        <v>42.360782687610453</v>
      </c>
      <c r="I89" s="24">
        <v>39.036365418951917</v>
      </c>
      <c r="J89" s="24">
        <v>46.473460944035565</v>
      </c>
      <c r="K89" s="24">
        <v>39.685823468884983</v>
      </c>
      <c r="L89" s="24">
        <v>42.985789426013199</v>
      </c>
      <c r="M89" s="24">
        <v>48.535752571789004</v>
      </c>
      <c r="N89" s="24">
        <v>39.133631706187188</v>
      </c>
      <c r="O89" s="24">
        <v>47.060833496162836</v>
      </c>
      <c r="P89" s="24">
        <v>46.008865140823545</v>
      </c>
      <c r="Q89" s="24">
        <v>43.628120739552465</v>
      </c>
      <c r="R89" s="24">
        <v>44.194107801731363</v>
      </c>
      <c r="S89" s="24">
        <v>42.924551038510714</v>
      </c>
      <c r="T89" s="24">
        <v>49.907412983796931</v>
      </c>
      <c r="U89" s="24">
        <v>47.277922686869815</v>
      </c>
      <c r="V89" s="24">
        <v>50.010636104451592</v>
      </c>
      <c r="W89" s="24">
        <v>41.462952716449237</v>
      </c>
      <c r="X89" s="24">
        <v>39.399106911014684</v>
      </c>
      <c r="Y89" s="24">
        <v>45.82270106746882</v>
      </c>
      <c r="Z89" s="24">
        <v>42.525243423375898</v>
      </c>
      <c r="AA89" s="24">
        <v>43.714572504138886</v>
      </c>
      <c r="AB89" s="24">
        <v>38.559184753208996</v>
      </c>
      <c r="AC89" s="24">
        <v>43.642129635158128</v>
      </c>
      <c r="AD89" s="24">
        <v>45.867916322600799</v>
      </c>
      <c r="AE89" s="24">
        <v>41.828900668403108</v>
      </c>
      <c r="AF89" s="24">
        <v>44.221737427551375</v>
      </c>
      <c r="AG89" s="24">
        <v>46.483248857713264</v>
      </c>
      <c r="AH89" s="24">
        <v>46.181286731852403</v>
      </c>
      <c r="AI89" s="24">
        <v>43.48268593756066</v>
      </c>
      <c r="AJ89" s="24">
        <v>47.801491355495138</v>
      </c>
      <c r="AK89" s="24">
        <v>45.74617673151694</v>
      </c>
      <c r="AL89" s="24">
        <v>47.639041369025222</v>
      </c>
      <c r="AM89" s="24">
        <v>56.920119271692485</v>
      </c>
      <c r="AN89" s="24">
        <v>54.788952238750113</v>
      </c>
      <c r="AO89" s="24">
        <v>48.162146719259425</v>
      </c>
      <c r="AP89" s="24">
        <v>-5.1225073554113179</v>
      </c>
      <c r="AQ89" s="24">
        <v>54.487197834290896</v>
      </c>
      <c r="AR89" s="24">
        <v>50.551846796742673</v>
      </c>
      <c r="AS89" s="24">
        <v>47.449269798255884</v>
      </c>
      <c r="AT89" s="24">
        <v>50.841924908415855</v>
      </c>
      <c r="AU89" s="24">
        <v>53.926270242923209</v>
      </c>
      <c r="AV89" s="24">
        <v>49.734441245390727</v>
      </c>
      <c r="AW89" s="24">
        <v>52.205582312187701</v>
      </c>
      <c r="AX89" s="24">
        <v>51.337432349262428</v>
      </c>
      <c r="AY89" s="24">
        <v>49.461525941286915</v>
      </c>
      <c r="AZ89" s="24">
        <v>32.522655328983078</v>
      </c>
      <c r="BA89" s="24">
        <v>38.166081501836601</v>
      </c>
      <c r="BB89" s="24">
        <v>50.616747464395019</v>
      </c>
      <c r="BC89" s="24">
        <v>51.925549719212896</v>
      </c>
      <c r="BD89" s="24">
        <v>52.139831524481281</v>
      </c>
      <c r="BE89" s="24">
        <v>49.865560687909543</v>
      </c>
      <c r="BF89" s="24">
        <v>46.886961429967357</v>
      </c>
      <c r="BG89" s="24">
        <v>35.218311813103746</v>
      </c>
      <c r="BH89" s="24">
        <v>37.383280404712494</v>
      </c>
      <c r="BI89" s="24">
        <v>43.069917598974897</v>
      </c>
    </row>
    <row r="90" spans="1:61" hidden="1" outlineLevel="2"/>
    <row r="91" spans="1:61" hidden="1" outlineLevel="2">
      <c r="A91" s="6" t="s">
        <v>178</v>
      </c>
    </row>
    <row r="92" spans="1:61" hidden="1" outlineLevel="2">
      <c r="A92" s="6" t="s">
        <v>179</v>
      </c>
      <c r="D92" s="9">
        <v>846.3897300000001</v>
      </c>
      <c r="E92" s="9">
        <v>524.97000000000025</v>
      </c>
      <c r="F92" s="9">
        <v>416.2561699999992</v>
      </c>
      <c r="G92" s="9">
        <v>990.41838999999982</v>
      </c>
      <c r="H92" s="9">
        <v>1159.3156200000008</v>
      </c>
      <c r="I92" s="9">
        <v>1359.7075899999995</v>
      </c>
      <c r="J92" s="9">
        <v>1110.3014199999991</v>
      </c>
      <c r="K92" s="9">
        <v>475.53750999999966</v>
      </c>
      <c r="L92" s="9">
        <v>770.20314000000144</v>
      </c>
      <c r="M92" s="9">
        <v>1169.9581000000007</v>
      </c>
      <c r="N92" s="9">
        <v>1401.0846699999997</v>
      </c>
      <c r="O92" s="9">
        <v>1983.3398400000001</v>
      </c>
      <c r="P92" s="9">
        <v>1051.1057799999999</v>
      </c>
      <c r="Q92" s="9">
        <v>1392.6260000000002</v>
      </c>
      <c r="R92" s="9">
        <v>1090.0958000000001</v>
      </c>
      <c r="S92" s="9">
        <v>511.81107999999972</v>
      </c>
      <c r="T92" s="9">
        <v>855.45216000000073</v>
      </c>
      <c r="U92" s="9">
        <v>1038.0076799999997</v>
      </c>
      <c r="V92" s="9">
        <v>826.11281999999983</v>
      </c>
      <c r="W92" s="9">
        <v>478.92387999999983</v>
      </c>
      <c r="X92" s="9">
        <v>556.78916999999956</v>
      </c>
      <c r="Y92" s="9">
        <v>769.65990000000102</v>
      </c>
      <c r="Z92" s="9">
        <v>811.7082899999989</v>
      </c>
      <c r="AA92" s="9">
        <v>1040.6431099999998</v>
      </c>
      <c r="AB92" s="9">
        <v>567.15778999999998</v>
      </c>
      <c r="AC92" s="9">
        <v>574.0282900000002</v>
      </c>
      <c r="AD92" s="9">
        <v>1222.9943399999997</v>
      </c>
      <c r="AE92" s="9">
        <v>1515.7162399999993</v>
      </c>
      <c r="AF92" s="9">
        <v>679.45758000000069</v>
      </c>
      <c r="AG92" s="9">
        <v>456.63145000000031</v>
      </c>
      <c r="AH92" s="9">
        <v>1241.3085899999994</v>
      </c>
      <c r="AI92" s="9">
        <v>870.48836999999935</v>
      </c>
      <c r="AJ92" s="9">
        <v>855.56376000000137</v>
      </c>
      <c r="AK92" s="9">
        <v>763.61443999999983</v>
      </c>
      <c r="AL92" s="9">
        <v>494.78053000000091</v>
      </c>
      <c r="AM92" s="9">
        <v>869.03624999999647</v>
      </c>
      <c r="AN92" s="9">
        <v>285.20222000000012</v>
      </c>
      <c r="AO92" s="9">
        <v>-49.867730000000392</v>
      </c>
      <c r="AP92" s="9">
        <v>654.36293000000023</v>
      </c>
      <c r="AQ92" s="9">
        <v>289.54320000000007</v>
      </c>
      <c r="AR92" s="9">
        <v>770.8778199999997</v>
      </c>
      <c r="AS92" s="9">
        <v>702.0828599999993</v>
      </c>
      <c r="AT92" s="9">
        <v>721.14036000000146</v>
      </c>
      <c r="AU92" s="9">
        <v>487.84554000000026</v>
      </c>
      <c r="AV92" s="9">
        <v>68.486189999999851</v>
      </c>
      <c r="AW92" s="9">
        <v>493.70779999999922</v>
      </c>
      <c r="AX92" s="9">
        <v>974.86203000000069</v>
      </c>
      <c r="AY92" s="9">
        <v>1364.750440000003</v>
      </c>
      <c r="AZ92" s="9">
        <v>737.61173000000008</v>
      </c>
      <c r="BA92" s="9">
        <v>972.50071000000025</v>
      </c>
      <c r="BB92" s="9">
        <v>524.75419000000056</v>
      </c>
      <c r="BC92" s="9">
        <v>796.39067999999907</v>
      </c>
      <c r="BD92" s="9">
        <v>1303.2882000000013</v>
      </c>
      <c r="BE92" s="9">
        <v>1802.6249899999989</v>
      </c>
      <c r="BF92" s="9">
        <v>965.50066000000015</v>
      </c>
      <c r="BG92" s="9">
        <v>782.74355999999875</v>
      </c>
      <c r="BH92" s="9">
        <v>554.41196000000127</v>
      </c>
      <c r="BI92" s="9">
        <v>1199.6656599999978</v>
      </c>
    </row>
    <row r="93" spans="1:61" hidden="1" outlineLevel="2">
      <c r="A93" s="6" t="s">
        <v>180</v>
      </c>
      <c r="E93" s="9">
        <v>-417.46851999999967</v>
      </c>
      <c r="F93" s="9">
        <v>-973.48699000000056</v>
      </c>
      <c r="G93" s="9">
        <v>-183.56327000000101</v>
      </c>
      <c r="H93" s="9">
        <v>-237.8512299999993</v>
      </c>
      <c r="I93" s="9">
        <v>156.72845999999981</v>
      </c>
      <c r="J93" s="9">
        <v>-231.26355000000126</v>
      </c>
      <c r="K93" s="9">
        <v>-298.47322000000122</v>
      </c>
      <c r="L93" s="9">
        <v>-327.19048999999904</v>
      </c>
      <c r="M93" s="9">
        <v>-173.74609999999757</v>
      </c>
      <c r="N93" s="9">
        <v>93.74484000000075</v>
      </c>
      <c r="O93" s="9">
        <v>1047.0213699999999</v>
      </c>
      <c r="P93" s="9">
        <v>681.34756999999991</v>
      </c>
      <c r="Q93" s="9">
        <v>719.77236000000016</v>
      </c>
      <c r="R93" s="9">
        <v>328.34162000000015</v>
      </c>
      <c r="S93" s="9">
        <v>-41.230780000000095</v>
      </c>
      <c r="T93" s="9">
        <v>306.36236000000031</v>
      </c>
      <c r="U93" s="9">
        <v>212.55500000000029</v>
      </c>
      <c r="V93" s="9">
        <v>-65.746370000000297</v>
      </c>
      <c r="W93" s="9">
        <v>-118.07748000000038</v>
      </c>
      <c r="X93" s="9">
        <v>-220.45805000000064</v>
      </c>
      <c r="Y93" s="9">
        <v>-323.51703999999927</v>
      </c>
      <c r="Z93" s="9">
        <v>-242.46766000000002</v>
      </c>
      <c r="AA93" s="9">
        <v>361.75504999999862</v>
      </c>
      <c r="AB93" s="9">
        <v>38.580909999999449</v>
      </c>
      <c r="AC93" s="9">
        <v>-229.11028999999985</v>
      </c>
      <c r="AD93" s="9">
        <v>-126.85076000000004</v>
      </c>
      <c r="AE93" s="9">
        <v>89.302569999998923</v>
      </c>
      <c r="AF93" s="9">
        <v>-627.55189999999993</v>
      </c>
      <c r="AG93" s="9">
        <v>-825.54235999999901</v>
      </c>
      <c r="AH93" s="9">
        <v>-450.28323000000023</v>
      </c>
      <c r="AI93" s="9">
        <v>404.2086499999989</v>
      </c>
      <c r="AJ93" s="9">
        <v>-261.05768999999918</v>
      </c>
      <c r="AK93" s="9">
        <v>-978.51902999999902</v>
      </c>
      <c r="AL93" s="9">
        <v>-866.13967999999932</v>
      </c>
      <c r="AM93" s="9">
        <v>-884.27210000000287</v>
      </c>
      <c r="AN93" s="9">
        <v>-544.54533000000356</v>
      </c>
      <c r="AO93" s="9">
        <v>-1534.2338000000004</v>
      </c>
      <c r="AP93" s="9">
        <v>-1317.65337</v>
      </c>
      <c r="AQ93" s="9">
        <v>-1386.9560199999996</v>
      </c>
      <c r="AR93" s="9">
        <v>-896.61481000000003</v>
      </c>
      <c r="AS93" s="9">
        <v>-973.28292000000079</v>
      </c>
      <c r="AT93" s="9">
        <v>-336.63675999999919</v>
      </c>
      <c r="AU93" s="9">
        <v>-508.28412999999819</v>
      </c>
      <c r="AV93" s="9">
        <v>-1237.8173899999999</v>
      </c>
      <c r="AW93" s="9">
        <v>-1290.9440600000007</v>
      </c>
      <c r="AX93" s="9">
        <v>-803.72606000000042</v>
      </c>
      <c r="AY93" s="9">
        <v>-48.234679999996388</v>
      </c>
      <c r="AZ93" s="9">
        <v>69.158130000002984</v>
      </c>
      <c r="BA93" s="9">
        <v>-588.80562999999984</v>
      </c>
      <c r="BB93" s="9">
        <v>-1137.7110899999993</v>
      </c>
      <c r="BC93" s="9">
        <v>-809.99991000000045</v>
      </c>
      <c r="BD93" s="9">
        <v>-256.5635499999994</v>
      </c>
      <c r="BE93" s="9">
        <v>115.84582</v>
      </c>
      <c r="BF93" s="9">
        <v>-409.98082000000113</v>
      </c>
      <c r="BG93" s="9">
        <v>-785.17710000000102</v>
      </c>
      <c r="BH93" s="9">
        <v>-443.72825999999986</v>
      </c>
      <c r="BI93" s="9">
        <v>-751.61795000000075</v>
      </c>
    </row>
    <row r="94" spans="1:61" hidden="1" outlineLevel="2">
      <c r="A94" s="6" t="s">
        <v>181</v>
      </c>
      <c r="F94" s="9">
        <v>-2363.2301500000003</v>
      </c>
      <c r="G94" s="9">
        <v>-1357.5449300000018</v>
      </c>
      <c r="H94" s="9">
        <v>-1635.0180799999994</v>
      </c>
      <c r="I94" s="9">
        <v>-1046.2506699999999</v>
      </c>
      <c r="J94" s="9">
        <v>-1572.8285200000016</v>
      </c>
      <c r="K94" s="9">
        <v>-1072.4839500000021</v>
      </c>
      <c r="L94" s="9">
        <v>-1424.5841199999995</v>
      </c>
      <c r="M94" s="9">
        <v>-1517.4502999999959</v>
      </c>
      <c r="N94" s="9">
        <v>-1213.5949899999982</v>
      </c>
      <c r="O94" s="9">
        <v>110.70289999999977</v>
      </c>
      <c r="P94" s="9">
        <v>311.58935999999994</v>
      </c>
      <c r="Q94" s="9">
        <v>46.918720000000121</v>
      </c>
      <c r="R94" s="9">
        <v>-433.41255999999976</v>
      </c>
      <c r="S94" s="9">
        <v>-594.27263999999991</v>
      </c>
      <c r="T94" s="9">
        <v>-242.72744000000012</v>
      </c>
      <c r="U94" s="9">
        <v>-612.89767999999913</v>
      </c>
      <c r="V94" s="9">
        <v>-957.60556000000042</v>
      </c>
      <c r="W94" s="9">
        <v>-715.07884000000058</v>
      </c>
      <c r="X94" s="9">
        <v>-997.70527000000084</v>
      </c>
      <c r="Y94" s="9">
        <v>-1416.6939799999996</v>
      </c>
      <c r="Z94" s="9">
        <v>-1296.6436099999989</v>
      </c>
      <c r="AA94" s="9">
        <v>-317.13301000000251</v>
      </c>
      <c r="AB94" s="9">
        <v>-489.99597000000108</v>
      </c>
      <c r="AC94" s="9">
        <v>-1032.2488699999999</v>
      </c>
      <c r="AD94" s="9">
        <v>-1476.6958599999998</v>
      </c>
      <c r="AE94" s="9">
        <v>-1337.1111000000014</v>
      </c>
      <c r="AF94" s="9">
        <v>-1934.5613800000006</v>
      </c>
      <c r="AG94" s="9">
        <v>-2107.7161699999983</v>
      </c>
      <c r="AH94" s="9">
        <v>-2141.8750499999996</v>
      </c>
      <c r="AI94" s="9">
        <v>-62.071070000001555</v>
      </c>
      <c r="AJ94" s="9">
        <v>-1377.6791399999997</v>
      </c>
      <c r="AK94" s="9">
        <v>-2720.6524999999979</v>
      </c>
      <c r="AL94" s="9">
        <v>-2227.0598899999995</v>
      </c>
      <c r="AM94" s="9">
        <v>-2637.5804500000022</v>
      </c>
      <c r="AN94" s="9">
        <v>-1374.2928800000072</v>
      </c>
      <c r="AO94" s="9">
        <v>-3018.5998700000005</v>
      </c>
      <c r="AP94" s="9">
        <v>-3289.6696700000002</v>
      </c>
      <c r="AQ94" s="9">
        <v>-3063.4552399999993</v>
      </c>
      <c r="AR94" s="9">
        <v>-2564.1074399999998</v>
      </c>
      <c r="AS94" s="9">
        <v>-2648.6487000000006</v>
      </c>
      <c r="AT94" s="9">
        <v>-1394.4138799999998</v>
      </c>
      <c r="AU94" s="9">
        <v>-1504.4137999999966</v>
      </c>
      <c r="AV94" s="9">
        <v>-2544.1209699999999</v>
      </c>
      <c r="AW94" s="9">
        <v>-3075.5959200000007</v>
      </c>
      <c r="AX94" s="9">
        <v>-2582.3141500000015</v>
      </c>
      <c r="AY94" s="9">
        <v>-1461.2197999999958</v>
      </c>
      <c r="AZ94" s="9">
        <v>-599.29546999999411</v>
      </c>
      <c r="BA94" s="9">
        <v>-2150.1119699999999</v>
      </c>
      <c r="BB94" s="9">
        <v>-2800.1763699999992</v>
      </c>
      <c r="BC94" s="9">
        <v>-2416.3905</v>
      </c>
      <c r="BD94" s="9">
        <v>-1816.4153000000001</v>
      </c>
      <c r="BE94" s="9">
        <v>-1570.9333499999989</v>
      </c>
      <c r="BF94" s="9">
        <v>-1785.4623000000024</v>
      </c>
      <c r="BG94" s="9">
        <v>-2353.0977600000006</v>
      </c>
      <c r="BH94" s="9">
        <v>-1441.868480000001</v>
      </c>
      <c r="BI94" s="9">
        <v>-2702.9015599999993</v>
      </c>
    </row>
    <row r="95" spans="1:61" hidden="1" outlineLevel="2">
      <c r="A95" s="6" t="s">
        <v>182</v>
      </c>
      <c r="G95" s="9">
        <v>-2531.5265900000027</v>
      </c>
      <c r="H95" s="9">
        <v>-3032.1849299999994</v>
      </c>
      <c r="I95" s="9">
        <v>-2249.2297999999996</v>
      </c>
      <c r="J95" s="9">
        <v>-2914.3934900000022</v>
      </c>
      <c r="K95" s="9">
        <v>-1846.494680000003</v>
      </c>
      <c r="L95" s="9">
        <v>-2521.97775</v>
      </c>
      <c r="M95" s="9">
        <v>-2861.1544999999942</v>
      </c>
      <c r="N95" s="9">
        <v>-2520.9348199999972</v>
      </c>
      <c r="O95" s="9">
        <v>-825.61557000000039</v>
      </c>
      <c r="P95" s="9">
        <v>-58.16885000000002</v>
      </c>
      <c r="Q95" s="9">
        <v>-625.93491999999992</v>
      </c>
      <c r="R95" s="9">
        <v>-1195.1667399999997</v>
      </c>
      <c r="S95" s="9">
        <v>-1147.3144999999997</v>
      </c>
      <c r="T95" s="9">
        <v>-791.81724000000054</v>
      </c>
      <c r="U95" s="9">
        <v>-1438.3503599999985</v>
      </c>
      <c r="V95" s="9">
        <v>-1849.4647500000005</v>
      </c>
      <c r="W95" s="9">
        <v>-1312.0802000000008</v>
      </c>
      <c r="X95" s="9">
        <v>-1774.952490000001</v>
      </c>
      <c r="Y95" s="9">
        <v>-2509.8709199999998</v>
      </c>
      <c r="Z95" s="9">
        <v>-2350.8195599999981</v>
      </c>
      <c r="AA95" s="9">
        <v>-996.02107000000365</v>
      </c>
      <c r="AB95" s="9">
        <v>-1018.5728500000016</v>
      </c>
      <c r="AC95" s="9">
        <v>-1835.3874499999999</v>
      </c>
      <c r="AD95" s="9">
        <v>-2826.5409599999994</v>
      </c>
      <c r="AE95" s="9">
        <v>-2763.5247700000018</v>
      </c>
      <c r="AF95" s="9">
        <v>-3241.5708600000012</v>
      </c>
      <c r="AG95" s="9">
        <v>-3389.8899799999976</v>
      </c>
      <c r="AH95" s="9">
        <v>-3833.4668699999993</v>
      </c>
      <c r="AI95" s="9">
        <v>-528.35079000000201</v>
      </c>
      <c r="AJ95" s="9">
        <v>-2494.3005900000003</v>
      </c>
      <c r="AK95" s="9">
        <v>-4462.7859699999972</v>
      </c>
      <c r="AL95" s="9">
        <v>-3587.9800999999998</v>
      </c>
      <c r="AM95" s="9">
        <v>-4390.8888000000015</v>
      </c>
      <c r="AN95" s="9">
        <v>-2204.0404300000109</v>
      </c>
      <c r="AO95" s="9">
        <v>-4502.96594</v>
      </c>
      <c r="AP95" s="9">
        <v>-5261.6859700000005</v>
      </c>
      <c r="AQ95" s="9">
        <v>-4739.954459999999</v>
      </c>
      <c r="AR95" s="9">
        <v>-4231.6000699999995</v>
      </c>
      <c r="AS95" s="9">
        <v>-4324.0144800000007</v>
      </c>
      <c r="AT95" s="9">
        <v>-2452.1910000000007</v>
      </c>
      <c r="AU95" s="9">
        <v>-2500.5434699999951</v>
      </c>
      <c r="AV95" s="9">
        <v>-3850.4245499999997</v>
      </c>
      <c r="AW95" s="9">
        <v>-4860.2477800000006</v>
      </c>
      <c r="AX95" s="9">
        <v>-4360.9022400000031</v>
      </c>
      <c r="AY95" s="9">
        <v>-2874.2049199999951</v>
      </c>
      <c r="AZ95" s="9">
        <v>-1267.7490699999912</v>
      </c>
      <c r="BA95" s="9">
        <v>-3711.41831</v>
      </c>
      <c r="BB95" s="9">
        <v>-4462.6416499999996</v>
      </c>
      <c r="BC95" s="9">
        <v>-4022.7810899999995</v>
      </c>
      <c r="BD95" s="9">
        <v>-3376.2670500000008</v>
      </c>
      <c r="BE95" s="9">
        <v>-3257.7125199999978</v>
      </c>
      <c r="BF95" s="9">
        <v>-3160.9437800000037</v>
      </c>
      <c r="BG95" s="9">
        <v>-3921.0184200000003</v>
      </c>
      <c r="BH95" s="9">
        <v>-2440.0087000000021</v>
      </c>
      <c r="BI95" s="9">
        <v>-4654.1851699999979</v>
      </c>
    </row>
    <row r="96" spans="1:61" hidden="1" outlineLevel="2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</row>
    <row r="97" spans="1:61" hidden="1" outlineLevel="2">
      <c r="A97" s="6" t="s">
        <v>183</v>
      </c>
      <c r="D97" s="24">
        <v>31</v>
      </c>
      <c r="E97" s="24">
        <v>28</v>
      </c>
      <c r="F97" s="24">
        <v>31</v>
      </c>
      <c r="G97" s="24">
        <v>30</v>
      </c>
      <c r="H97" s="24">
        <v>31</v>
      </c>
      <c r="I97" s="24">
        <v>30</v>
      </c>
      <c r="J97" s="24">
        <v>31</v>
      </c>
      <c r="K97" s="24">
        <v>31</v>
      </c>
      <c r="L97" s="24">
        <v>30</v>
      </c>
      <c r="M97" s="24">
        <v>31</v>
      </c>
      <c r="N97" s="24">
        <v>30</v>
      </c>
      <c r="O97" s="24">
        <v>31</v>
      </c>
      <c r="P97" s="24">
        <v>31</v>
      </c>
      <c r="Q97" s="24">
        <v>28</v>
      </c>
      <c r="R97" s="24">
        <v>31</v>
      </c>
      <c r="S97" s="24">
        <v>30</v>
      </c>
      <c r="T97" s="24">
        <v>31</v>
      </c>
      <c r="U97" s="24">
        <v>30</v>
      </c>
      <c r="V97" s="24">
        <v>31</v>
      </c>
      <c r="W97" s="24">
        <v>31</v>
      </c>
      <c r="X97" s="24">
        <v>30</v>
      </c>
      <c r="Y97" s="24">
        <v>31</v>
      </c>
      <c r="Z97" s="24">
        <v>30</v>
      </c>
      <c r="AA97" s="24">
        <v>31</v>
      </c>
      <c r="AB97" s="24">
        <v>31</v>
      </c>
      <c r="AC97" s="24">
        <v>28</v>
      </c>
      <c r="AD97" s="24">
        <v>31</v>
      </c>
      <c r="AE97" s="24">
        <v>30</v>
      </c>
      <c r="AF97" s="24">
        <v>31</v>
      </c>
      <c r="AG97" s="24">
        <v>30</v>
      </c>
      <c r="AH97" s="24">
        <v>31</v>
      </c>
      <c r="AI97" s="24">
        <v>31</v>
      </c>
      <c r="AJ97" s="24">
        <v>30</v>
      </c>
      <c r="AK97" s="24">
        <v>31</v>
      </c>
      <c r="AL97" s="24">
        <v>30</v>
      </c>
      <c r="AM97" s="24">
        <v>31</v>
      </c>
      <c r="AN97" s="24">
        <v>31</v>
      </c>
      <c r="AO97" s="24">
        <v>0.70805522246444452</v>
      </c>
      <c r="AP97" s="24">
        <v>31</v>
      </c>
      <c r="AQ97" s="24">
        <v>30</v>
      </c>
      <c r="AR97" s="24">
        <v>31</v>
      </c>
      <c r="AS97" s="24">
        <v>30</v>
      </c>
      <c r="AT97" s="24">
        <v>31</v>
      </c>
      <c r="AU97" s="24">
        <v>31</v>
      </c>
      <c r="AV97" s="24">
        <v>30</v>
      </c>
      <c r="AW97" s="24">
        <v>31</v>
      </c>
      <c r="AX97" s="24">
        <v>30</v>
      </c>
      <c r="AY97" s="24">
        <v>31</v>
      </c>
      <c r="AZ97" s="24">
        <v>31</v>
      </c>
      <c r="BA97" s="24">
        <v>28</v>
      </c>
      <c r="BB97" s="24">
        <v>31</v>
      </c>
      <c r="BC97" s="24">
        <v>30</v>
      </c>
      <c r="BD97" s="24">
        <v>31</v>
      </c>
      <c r="BE97" s="24">
        <v>30</v>
      </c>
      <c r="BF97" s="24">
        <v>31</v>
      </c>
      <c r="BG97" s="24">
        <v>31</v>
      </c>
      <c r="BH97" s="24">
        <v>30</v>
      </c>
      <c r="BI97" s="24">
        <v>31</v>
      </c>
    </row>
    <row r="98" spans="1:61" hidden="1" outlineLevel="2">
      <c r="A98" s="6" t="s">
        <v>184</v>
      </c>
      <c r="E98" s="24">
        <v>13.731955820311748</v>
      </c>
      <c r="F98" s="24">
        <v>19.613433981571113</v>
      </c>
      <c r="G98" s="24">
        <v>4.8471467348135802</v>
      </c>
      <c r="H98" s="24">
        <v>5.1071472959725455</v>
      </c>
      <c r="I98" s="24">
        <v>31</v>
      </c>
      <c r="J98" s="24">
        <v>5.1715024282424693</v>
      </c>
      <c r="K98" s="24">
        <v>11.954188051114004</v>
      </c>
      <c r="L98" s="24">
        <v>9.2427228596178068</v>
      </c>
      <c r="M98" s="24">
        <v>3.8791149123444977</v>
      </c>
      <c r="N98" s="24">
        <v>31</v>
      </c>
      <c r="O98" s="24">
        <v>30</v>
      </c>
      <c r="P98" s="24">
        <v>31</v>
      </c>
      <c r="Q98" s="24">
        <v>31</v>
      </c>
      <c r="R98" s="24">
        <v>28</v>
      </c>
      <c r="S98" s="24">
        <v>2.3111346038073926</v>
      </c>
      <c r="T98" s="24">
        <v>30</v>
      </c>
      <c r="U98" s="24">
        <v>31</v>
      </c>
      <c r="V98" s="24">
        <v>2.2115498972433181</v>
      </c>
      <c r="W98" s="24">
        <v>6.13131246468184</v>
      </c>
      <c r="X98" s="24">
        <v>8.7928259814168506</v>
      </c>
      <c r="Y98" s="24">
        <v>8.8782619216244854</v>
      </c>
      <c r="Z98" s="24">
        <v>7.1302114794024742</v>
      </c>
      <c r="AA98" s="24">
        <v>30</v>
      </c>
      <c r="AB98" s="24">
        <v>31</v>
      </c>
      <c r="AC98" s="24">
        <v>8.8433293666455359</v>
      </c>
      <c r="AD98" s="24">
        <v>2.6312806410157741</v>
      </c>
      <c r="AE98" s="24">
        <v>31</v>
      </c>
      <c r="AF98" s="24">
        <v>14.404300265672127</v>
      </c>
      <c r="AG98" s="24">
        <v>19.959706679705135</v>
      </c>
      <c r="AH98" s="24">
        <v>7.9856716852650713</v>
      </c>
      <c r="AI98" s="24">
        <v>31</v>
      </c>
      <c r="AJ98" s="24">
        <v>7.2475666574379085</v>
      </c>
      <c r="AK98" s="24">
        <v>16.850356993600489</v>
      </c>
      <c r="AL98" s="24">
        <v>19.729540264524381</v>
      </c>
      <c r="AM98" s="24">
        <v>15.13034658164954</v>
      </c>
      <c r="AN98" s="24">
        <v>20.344627989561449</v>
      </c>
      <c r="AO98" s="24">
        <v>0</v>
      </c>
      <c r="AP98" s="24">
        <v>18.708919576374694</v>
      </c>
      <c r="AQ98" s="24">
        <v>25.646082090035208</v>
      </c>
      <c r="AR98" s="24">
        <v>16.131072375414341</v>
      </c>
      <c r="AS98" s="24">
        <v>18.009064575737021</v>
      </c>
      <c r="AT98" s="24">
        <v>9.5474770715403352</v>
      </c>
      <c r="AU98" s="24">
        <v>15.818029022265714</v>
      </c>
      <c r="AV98" s="24">
        <v>29.374748471561261</v>
      </c>
      <c r="AW98" s="24">
        <v>21.700771264150099</v>
      </c>
      <c r="AX98" s="24">
        <v>14.008588048062323</v>
      </c>
      <c r="AY98" s="24">
        <v>1.0241016550831705</v>
      </c>
      <c r="AZ98" s="24">
        <v>31</v>
      </c>
      <c r="BA98" s="24">
        <v>11.690834823613152</v>
      </c>
      <c r="BB98" s="24">
        <v>19.16185011695401</v>
      </c>
      <c r="BC98" s="24">
        <v>15.631314928208104</v>
      </c>
      <c r="BD98" s="24">
        <v>4.9343833476482484</v>
      </c>
      <c r="BE98" s="24">
        <v>31</v>
      </c>
      <c r="BF98" s="24">
        <v>8.9419049102718731</v>
      </c>
      <c r="BG98" s="24">
        <v>15.52405725682576</v>
      </c>
      <c r="BH98" s="24">
        <v>13.7812060714275</v>
      </c>
      <c r="BI98" s="24">
        <v>11.555746373537183</v>
      </c>
    </row>
    <row r="99" spans="1:61" hidden="1" outlineLevel="2">
      <c r="A99" s="6" t="s">
        <v>185</v>
      </c>
      <c r="E99" s="24"/>
      <c r="F99" s="24">
        <v>0</v>
      </c>
      <c r="G99" s="24">
        <v>0</v>
      </c>
      <c r="H99" s="24">
        <v>0</v>
      </c>
      <c r="I99" s="24">
        <v>26.961208188208555</v>
      </c>
      <c r="J99" s="24">
        <v>0</v>
      </c>
      <c r="K99" s="24">
        <v>0</v>
      </c>
      <c r="L99" s="24">
        <v>0</v>
      </c>
      <c r="M99" s="24">
        <v>0</v>
      </c>
      <c r="N99" s="24">
        <v>28.777096686482789</v>
      </c>
      <c r="O99" s="24">
        <v>30</v>
      </c>
      <c r="P99" s="24">
        <v>31</v>
      </c>
      <c r="Q99" s="24">
        <v>31</v>
      </c>
      <c r="R99" s="24">
        <v>15.93106017481912</v>
      </c>
      <c r="S99" s="24">
        <v>0</v>
      </c>
      <c r="T99" s="24">
        <v>13.261625329773013</v>
      </c>
      <c r="U99" s="24">
        <v>23.017464889689361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14.014078108841773</v>
      </c>
      <c r="AB99" s="24">
        <v>28.737305101199311</v>
      </c>
      <c r="AC99" s="24">
        <v>0</v>
      </c>
      <c r="AD99" s="24">
        <v>0</v>
      </c>
      <c r="AE99" s="24">
        <v>29.059202790730431</v>
      </c>
      <c r="AF99" s="24">
        <v>0</v>
      </c>
      <c r="AG99" s="24">
        <v>0</v>
      </c>
      <c r="AH99" s="24">
        <v>0</v>
      </c>
      <c r="AI99" s="24">
        <v>4.1267142607018084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27.792743684827037</v>
      </c>
      <c r="BA99" s="24">
        <v>0</v>
      </c>
      <c r="BB99" s="24">
        <v>0</v>
      </c>
      <c r="BC99" s="24">
        <v>0</v>
      </c>
      <c r="BD99" s="24">
        <v>0</v>
      </c>
      <c r="BE99" s="24">
        <v>28.870959943144186</v>
      </c>
      <c r="BF99" s="24">
        <v>0</v>
      </c>
      <c r="BG99" s="24">
        <v>0</v>
      </c>
      <c r="BH99" s="24">
        <v>0</v>
      </c>
      <c r="BI99" s="24">
        <v>0</v>
      </c>
    </row>
    <row r="100" spans="1:61" hidden="1" outlineLevel="2">
      <c r="A100" s="6" t="s">
        <v>186</v>
      </c>
      <c r="E100" s="24"/>
      <c r="F100" s="24"/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26.453036967219077</v>
      </c>
      <c r="P100" s="24">
        <v>4.8767932698505891</v>
      </c>
      <c r="Q100" s="24">
        <v>28.838340712550796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</row>
    <row r="101" spans="1:61" hidden="1" outlineLevel="2">
      <c r="A101" s="6" t="s">
        <v>187</v>
      </c>
      <c r="D101" s="24">
        <v>31</v>
      </c>
      <c r="E101" s="24">
        <v>41.731955820311747</v>
      </c>
      <c r="F101" s="24">
        <v>50.613433981571113</v>
      </c>
      <c r="G101" s="24">
        <v>34.847146734813577</v>
      </c>
      <c r="H101" s="24">
        <v>36.107147295972545</v>
      </c>
      <c r="I101" s="24">
        <v>87.961208188208559</v>
      </c>
      <c r="J101" s="24">
        <v>36.171502428242469</v>
      </c>
      <c r="K101" s="24">
        <v>42.954188051114002</v>
      </c>
      <c r="L101" s="24">
        <v>39.242722859617807</v>
      </c>
      <c r="M101" s="24">
        <v>34.879114912344498</v>
      </c>
      <c r="N101" s="24">
        <v>89.777096686482793</v>
      </c>
      <c r="O101" s="24">
        <v>117.45303696721908</v>
      </c>
      <c r="P101" s="24">
        <v>97.876793269850594</v>
      </c>
      <c r="Q101" s="24">
        <v>118.8383407125508</v>
      </c>
      <c r="R101" s="24">
        <v>74.931060174819123</v>
      </c>
      <c r="S101" s="24">
        <v>32.311134603807389</v>
      </c>
      <c r="T101" s="24">
        <v>74.261625329773011</v>
      </c>
      <c r="U101" s="24">
        <v>84.017464889689364</v>
      </c>
      <c r="V101" s="24">
        <v>33.211549897243316</v>
      </c>
      <c r="W101" s="24">
        <v>37.131312464681841</v>
      </c>
      <c r="X101" s="24">
        <v>38.792825981416854</v>
      </c>
      <c r="Y101" s="24">
        <v>39.878261921624485</v>
      </c>
      <c r="Z101" s="24">
        <v>37.130211479402476</v>
      </c>
      <c r="AA101" s="24">
        <v>75.014078108841773</v>
      </c>
      <c r="AB101" s="24">
        <v>90.737305101199311</v>
      </c>
      <c r="AC101" s="24">
        <v>36.843329366645534</v>
      </c>
      <c r="AD101" s="24">
        <v>33.631280641015778</v>
      </c>
      <c r="AE101" s="24">
        <v>90.059202790730438</v>
      </c>
      <c r="AF101" s="24">
        <v>45.404300265672127</v>
      </c>
      <c r="AG101" s="24">
        <v>49.959706679705135</v>
      </c>
      <c r="AH101" s="24">
        <v>38.985671685265075</v>
      </c>
      <c r="AI101" s="24">
        <v>66.126714260701803</v>
      </c>
      <c r="AJ101" s="24">
        <v>37.247566657437908</v>
      </c>
      <c r="AK101" s="24">
        <v>47.850356993600485</v>
      </c>
      <c r="AL101" s="24">
        <v>49.729540264524381</v>
      </c>
      <c r="AM101" s="24">
        <v>46.13034658164954</v>
      </c>
      <c r="AN101" s="24">
        <v>51.344627989561445</v>
      </c>
      <c r="AO101" s="24">
        <v>0.70805522246444452</v>
      </c>
      <c r="AP101" s="24">
        <v>49.708919576374697</v>
      </c>
      <c r="AQ101" s="24">
        <v>55.646082090035208</v>
      </c>
      <c r="AR101" s="24">
        <v>47.131072375414341</v>
      </c>
      <c r="AS101" s="24">
        <v>48.009064575737021</v>
      </c>
      <c r="AT101" s="24">
        <v>40.547477071540335</v>
      </c>
      <c r="AU101" s="24">
        <v>46.818029022265712</v>
      </c>
      <c r="AV101" s="24">
        <v>59.374748471561261</v>
      </c>
      <c r="AW101" s="24">
        <v>52.700771264150099</v>
      </c>
      <c r="AX101" s="24">
        <v>44.008588048062322</v>
      </c>
      <c r="AY101" s="24">
        <v>32.024101655083172</v>
      </c>
      <c r="AZ101" s="24">
        <v>89.79274368482703</v>
      </c>
      <c r="BA101" s="24">
        <v>39.690834823613152</v>
      </c>
      <c r="BB101" s="24">
        <v>50.161850116954014</v>
      </c>
      <c r="BC101" s="24">
        <v>45.631314928208106</v>
      </c>
      <c r="BD101" s="24">
        <v>35.93438334764825</v>
      </c>
      <c r="BE101" s="24">
        <v>89.870959943144186</v>
      </c>
      <c r="BF101" s="24">
        <v>39.941904910271873</v>
      </c>
      <c r="BG101" s="24">
        <v>46.524057256825756</v>
      </c>
      <c r="BH101" s="24">
        <v>43.781206071427498</v>
      </c>
      <c r="BI101" s="24">
        <v>42.555746373537183</v>
      </c>
    </row>
    <row r="102" spans="1:61" hidden="1" outlineLevel="2"/>
    <row r="103" spans="1:61" hidden="1" outlineLevel="2">
      <c r="A103" s="6" t="s">
        <v>188</v>
      </c>
    </row>
    <row r="104" spans="1:61" hidden="1" outlineLevel="2">
      <c r="A104" s="6" t="s">
        <v>179</v>
      </c>
      <c r="D104" s="9">
        <v>2654.4360200000001</v>
      </c>
      <c r="E104" s="9">
        <v>-3101.7406599999995</v>
      </c>
      <c r="F104" s="9">
        <v>-2885.9791600000008</v>
      </c>
      <c r="G104" s="9">
        <v>-3109.16435</v>
      </c>
    </row>
    <row r="105" spans="1:61" hidden="1" outlineLevel="2">
      <c r="A105" s="6" t="s">
        <v>180</v>
      </c>
      <c r="E105" s="9">
        <v>-4044.1791799999992</v>
      </c>
      <c r="F105" s="9">
        <v>-4275.7223200000008</v>
      </c>
      <c r="G105" s="9">
        <v>-4283.1460100000004</v>
      </c>
    </row>
    <row r="106" spans="1:61" hidden="1" outlineLevel="2">
      <c r="A106" s="6" t="s">
        <v>181</v>
      </c>
      <c r="F106" s="9">
        <v>-5665.4654800000008</v>
      </c>
      <c r="G106" s="9">
        <v>-5457.1276700000017</v>
      </c>
    </row>
    <row r="107" spans="1:61" hidden="1" outlineLevel="2">
      <c r="A107" s="6" t="s">
        <v>182</v>
      </c>
    </row>
    <row r="108" spans="1:61" hidden="1" outlineLevel="2"/>
    <row r="109" spans="1:61" hidden="1" outlineLevel="2">
      <c r="A109" s="6" t="s">
        <v>189</v>
      </c>
    </row>
    <row r="110" spans="1:61" hidden="1" outlineLevel="2">
      <c r="A110" s="6" t="s">
        <v>190</v>
      </c>
    </row>
    <row r="111" spans="1:61" hidden="1" outlineLevel="2">
      <c r="A111" s="6" t="s">
        <v>191</v>
      </c>
    </row>
    <row r="112" spans="1:61" hidden="1" outlineLevel="2">
      <c r="A112" s="6" t="s">
        <v>192</v>
      </c>
    </row>
    <row r="113" spans="1:1" hidden="1" outlineLevel="2">
      <c r="A113" s="6" t="s">
        <v>193</v>
      </c>
    </row>
    <row r="114" spans="1:1" hidden="1" outlineLevel="2"/>
    <row r="115" spans="1:1" hidden="1" outlineLevel="1" collapsed="1"/>
    <row r="116" spans="1:1" hidden="1" outlineLevel="1"/>
    <row r="117" spans="1:1" collapsed="1"/>
  </sheetData>
  <pageMargins left="0.70866141732283472" right="0.70866141732283472" top="0.78740157480314965" bottom="0.78740157480314965" header="0.31496062992125984" footer="0.31496062992125984"/>
  <pageSetup paperSize="8" fitToWidth="4" orientation="landscape" r:id="rId1"/>
  <headerFooter>
    <oddFooter>&amp;L&amp;F | &amp;A&amp;R&amp;D | &amp;T&amp;C&amp;7&amp;B&amp;"Arial"Document Classification: KPMG Confidential</oddFooter>
  </headerFooter>
  <colBreaks count="3" manualBreakCount="3">
    <brk id="15" min="1" max="59" man="1"/>
    <brk id="27" min="1" max="59" man="1"/>
    <brk id="39" min="1" max="69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375" defaultRowHeight="14.25"/>
  <sheetData>
    <row r="1" spans="1:5" ht="1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>
      <c r="A2">
        <v>2</v>
      </c>
      <c r="B2">
        <v>26</v>
      </c>
      <c r="C2">
        <v>6</v>
      </c>
      <c r="D2">
        <v>32</v>
      </c>
      <c r="E2" t="s">
        <v>194</v>
      </c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7fcfc7ff88c47269e09795cd7cf84b6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Strategy ＆ Capital Structure</TermName>
          <TermId xmlns="http://schemas.microsoft.com/office/infopath/2007/PartnerControls">85915dce-c22d-42e2-8c1b-0267b812ab5b</TermId>
        </TermInfo>
        <TermInfo xmlns="http://schemas.microsoft.com/office/infopath/2007/PartnerControls">
          <TermName xmlns="http://schemas.microsoft.com/office/infopath/2007/PartnerControls">Option Identification</TermName>
          <TermId xmlns="http://schemas.microsoft.com/office/infopath/2007/PartnerControls">649b4568-374c-48c1-9ea5-7304f4a41fb1</TermId>
        </TermInfo>
        <TermInfo xmlns="http://schemas.microsoft.com/office/infopath/2007/PartnerControls">
          <TermName xmlns="http://schemas.microsoft.com/office/infopath/2007/PartnerControls">Option Identification</TermName>
          <TermId xmlns="http://schemas.microsoft.com/office/infopath/2007/PartnerControls">b7a1b52b-af1e-44fc-9e30-e5cfd77e850f</TermId>
        </TermInfo>
        <TermInfo xmlns="http://schemas.microsoft.com/office/infopath/2007/PartnerControls">
          <TermName xmlns="http://schemas.microsoft.com/office/infopath/2007/PartnerControls">Sabilization</TermName>
          <TermId xmlns="http://schemas.microsoft.com/office/infopath/2007/PartnerControls">fd486b2a-011b-4a44-a2e7-151f83525041</TermId>
        </TermInfo>
        <TermInfo xmlns="http://schemas.microsoft.com/office/infopath/2007/PartnerControls">
          <TermName xmlns="http://schemas.microsoft.com/office/infopath/2007/PartnerControls">Transformation Strategy</TermName>
          <TermId xmlns="http://schemas.microsoft.com/office/infopath/2007/PartnerControls">3db67ae9-b776-4523-90df-6f514153a31b</TermId>
        </TermInfo>
        <TermInfo xmlns="http://schemas.microsoft.com/office/infopath/2007/PartnerControls">
          <TermName xmlns="http://schemas.microsoft.com/office/infopath/2007/PartnerControls">Initial Appraisal ＆ Stabilization</TermName>
          <TermId xmlns="http://schemas.microsoft.com/office/infopath/2007/PartnerControls">68d0a3e0-54f7-4e85-96f8-dc812af7e516</TermId>
        </TermInfo>
        <TermInfo xmlns="http://schemas.microsoft.com/office/infopath/2007/PartnerControls">
          <TermName xmlns="http://schemas.microsoft.com/office/infopath/2007/PartnerControls">Financial Restructuring</TermName>
          <TermId xmlns="http://schemas.microsoft.com/office/infopath/2007/PartnerControls">e25c2339-e2b1-42d4-a631-8b4cd02f6fee</TermId>
        </TermInfo>
        <TermInfo xmlns="http://schemas.microsoft.com/office/infopath/2007/PartnerControls">
          <TermName xmlns="http://schemas.microsoft.com/office/infopath/2007/PartnerControls">Strategic Considerations</TermName>
          <TermId xmlns="http://schemas.microsoft.com/office/infopath/2007/PartnerControls">48a34336-038d-41e2-82b1-fd113f356fa1</TermId>
        </TermInfo>
        <TermInfo xmlns="http://schemas.microsoft.com/office/infopath/2007/PartnerControls">
          <TermName xmlns="http://schemas.microsoft.com/office/infopath/2007/PartnerControls">Assessment of Capital Market Capability</TermName>
          <TermId xmlns="http://schemas.microsoft.com/office/infopath/2007/PartnerControls">c75cdf8c-dccc-4872-8846-36aa8c9a5b0c</TermId>
        </TermInfo>
        <TermInfo xmlns="http://schemas.microsoft.com/office/infopath/2007/PartnerControls">
          <TermName xmlns="http://schemas.microsoft.com/office/infopath/2007/PartnerControls">Deal Strategy</TermName>
          <TermId xmlns="http://schemas.microsoft.com/office/infopath/2007/PartnerControls">8cd620d7-6d95-450c-80f3-e6b255d43a36</TermId>
        </TermInfo>
        <TermInfo xmlns="http://schemas.microsoft.com/office/infopath/2007/PartnerControls">
          <TermName xmlns="http://schemas.microsoft.com/office/infopath/2007/PartnerControls">Evaluation</TermName>
          <TermId xmlns="http://schemas.microsoft.com/office/infopath/2007/PartnerControls">bd5926d3-5fdd-43f6-af78-e514358e8150</TermId>
        </TermInfo>
        <TermInfo xmlns="http://schemas.microsoft.com/office/infopath/2007/PartnerControls">
          <TermName xmlns="http://schemas.microsoft.com/office/infopath/2007/PartnerControls">Creating Value</TermName>
          <TermId xmlns="http://schemas.microsoft.com/office/infopath/2007/PartnerControls">0f433fea-f35e-48b3-9aff-f0a55695af07</TermId>
        </TermInfo>
        <TermInfo xmlns="http://schemas.microsoft.com/office/infopath/2007/PartnerControls">
          <TermName xmlns="http://schemas.microsoft.com/office/infopath/2007/PartnerControls">Diagnose issues</TermName>
          <TermId xmlns="http://schemas.microsoft.com/office/infopath/2007/PartnerControls">f8e67ddc-0abd-4a60-8a52-94d872ac709e</TermId>
        </TermInfo>
      </Terms>
    </n7fcfc7ff88c47269e09795cd7cf84b6>
    <h02503a76cd648a7a251ba5146ce5bb6 xmlns="9b80046e-e354-4b0a-98ae-528263b4c960">
      <Terms xmlns="http://schemas.microsoft.com/office/infopath/2007/PartnerControls"/>
    </h02503a76cd648a7a251ba5146ce5bb6>
    <IconOverlay xmlns="http://schemas.microsoft.com/sharepoint/v4" xsi:nil="true"/>
    <pd15040261914bbebb9af7013e73a19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Fund</TermName>
          <TermId xmlns="http://schemas.microsoft.com/office/infopath/2007/PartnerControls">bac708d5-4ec1-43b5-b9c2-a0b9f5f9b8fd</TermId>
        </TermInfo>
        <TermInfo xmlns="http://schemas.microsoft.com/office/infopath/2007/PartnerControls">
          <TermName xmlns="http://schemas.microsoft.com/office/infopath/2007/PartnerControls">Turnaround</TermName>
          <TermId xmlns="http://schemas.microsoft.com/office/infopath/2007/PartnerControls">eb8951d3-59ad-4256-b9c5-7b6533d4a409</TermId>
        </TermInfo>
        <TermInfo xmlns="http://schemas.microsoft.com/office/infopath/2007/PartnerControls">
          <TermName xmlns="http://schemas.microsoft.com/office/infopath/2007/PartnerControls">Restructuring</TermName>
          <TermId xmlns="http://schemas.microsoft.com/office/infopath/2007/PartnerControls">271c1297-36e5-423c-90cf-4c763ce6d4c2</TermId>
        </TermInfo>
        <TermInfo xmlns="http://schemas.microsoft.com/office/infopath/2007/PartnerControls">
          <TermName xmlns="http://schemas.microsoft.com/office/infopath/2007/PartnerControls">IPO</TermName>
          <TermId xmlns="http://schemas.microsoft.com/office/infopath/2007/PartnerControls">426e4547-2796-4b5a-955d-84714dab2d01</TermId>
        </TermInfo>
        <TermInfo xmlns="http://schemas.microsoft.com/office/infopath/2007/PartnerControls">
          <TermName xmlns="http://schemas.microsoft.com/office/infopath/2007/PartnerControls">Buy side</TermName>
          <TermId xmlns="http://schemas.microsoft.com/office/infopath/2007/PartnerControls">9c9ec32b-7458-4035-acb9-ce648df8b7d8</TermId>
        </TermInfo>
        <TermInfo xmlns="http://schemas.microsoft.com/office/infopath/2007/PartnerControls">
          <TermName xmlns="http://schemas.microsoft.com/office/infopath/2007/PartnerControls">Buy side PE</TermName>
          <TermId xmlns="http://schemas.microsoft.com/office/infopath/2007/PartnerControls">6f960682-91e8-4ade-b386-453dfcf75547</TermId>
        </TermInfo>
        <TermInfo xmlns="http://schemas.microsoft.com/office/infopath/2007/PartnerControls">
          <TermName xmlns="http://schemas.microsoft.com/office/infopath/2007/PartnerControls">Partner (Deliver, Optimize or Exit)</TermName>
          <TermId xmlns="http://schemas.microsoft.com/office/infopath/2007/PartnerControls">b8cdad40-1b52-4c94-8930-e06b1f044c5d</TermId>
        </TermInfo>
      </Terms>
    </pd15040261914bbebb9af7013e73a19b>
    <g1453b5b049a4803993d8f9bcab5e463 xmlns="9b80046e-e354-4b0a-98ae-528263b4c960">
      <Terms xmlns="http://schemas.microsoft.com/office/infopath/2007/PartnerControls"/>
    </g1453b5b049a4803993d8f9bcab5e463>
    <m78c120f90744e07a4b605e785dfd0d0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Work Book</TermName>
          <TermId xmlns="http://schemas.microsoft.com/office/infopath/2007/PartnerControls">b1e08055-7a19-46a7-8036-4b473afe6c49</TermId>
        </TermInfo>
      </Terms>
    </m78c120f90744e07a4b605e785dfd0d0>
    <a5fed2dedcd64cc29b078e5baee5a2a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Capital Structure ＆ Funding Options</TermName>
          <TermId xmlns="http://schemas.microsoft.com/office/infopath/2007/PartnerControls">5e250e51-0dc3-4d63-80d4-8acf961ecd36</TermId>
        </TermInfo>
        <TermInfo xmlns="http://schemas.microsoft.com/office/infopath/2007/PartnerControls">
          <TermName xmlns="http://schemas.microsoft.com/office/infopath/2007/PartnerControls">Determination of Financing Strategy</TermName>
          <TermId xmlns="http://schemas.microsoft.com/office/infopath/2007/PartnerControls">13eff764-4438-4d3d-9374-caff4d29d5d8</TermId>
        </TermInfo>
        <TermInfo xmlns="http://schemas.microsoft.com/office/infopath/2007/PartnerControls">
          <TermName xmlns="http://schemas.microsoft.com/office/infopath/2007/PartnerControls">Window Dressing</TermName>
          <TermId xmlns="http://schemas.microsoft.com/office/infopath/2007/PartnerControls">3c732703-fb1f-4830-bf87-c8c8299cf65c</TermId>
        </TermInfo>
        <TermInfo xmlns="http://schemas.microsoft.com/office/infopath/2007/PartnerControls">
          <TermName xmlns="http://schemas.microsoft.com/office/infopath/2007/PartnerControls">Quick Profitability (Performance) Assessment</TermName>
          <TermId xmlns="http://schemas.microsoft.com/office/infopath/2007/PartnerControls">08c18af1-8703-4653-ab41-c8d309c1cef3</TermId>
        </TermInfo>
        <TermInfo xmlns="http://schemas.microsoft.com/office/infopath/2007/PartnerControls">
          <TermName xmlns="http://schemas.microsoft.com/office/infopath/2007/PartnerControls">Initial Assessment of Cash ＆ Liquidity</TermName>
          <TermId xmlns="http://schemas.microsoft.com/office/infopath/2007/PartnerControls">3e79e0c3-cd0a-4e73-8534-f819d377792f</TermId>
        </TermInfo>
        <TermInfo xmlns="http://schemas.microsoft.com/office/infopath/2007/PartnerControls">
          <TermName xmlns="http://schemas.microsoft.com/office/infopath/2007/PartnerControls">Stabilize Activities</TermName>
          <TermId xmlns="http://schemas.microsoft.com/office/infopath/2007/PartnerControls">073cb3d4-6e95-4faa-a142-8b5f3996f0b4</TermId>
        </TermInfo>
        <TermInfo xmlns="http://schemas.microsoft.com/office/infopath/2007/PartnerControls">
          <TermName xmlns="http://schemas.microsoft.com/office/infopath/2007/PartnerControls">Improvement Activities/Quick Wins</TermName>
          <TermId xmlns="http://schemas.microsoft.com/office/infopath/2007/PartnerControls">d6eeffba-445c-4136-8aa5-701f350dc8dc</TermId>
        </TermInfo>
        <TermInfo xmlns="http://schemas.microsoft.com/office/infopath/2007/PartnerControls">
          <TermName xmlns="http://schemas.microsoft.com/office/infopath/2007/PartnerControls">Internal ＆ External Reporting</TermName>
          <TermId xmlns="http://schemas.microsoft.com/office/infopath/2007/PartnerControls">bfbeea8d-de36-40c7-a559-5226c3f0fa27</TermId>
        </TermInfo>
        <TermInfo xmlns="http://schemas.microsoft.com/office/infopath/2007/PartnerControls">
          <TermName xmlns="http://schemas.microsoft.com/office/infopath/2007/PartnerControls">Fast-Track Quick Wins</TermName>
          <TermId xmlns="http://schemas.microsoft.com/office/infopath/2007/PartnerControls">ecab8606-0e76-4a92-ad0a-aa0e776460fa</TermId>
        </TermInfo>
        <TermInfo xmlns="http://schemas.microsoft.com/office/infopath/2007/PartnerControls">
          <TermName xmlns="http://schemas.microsoft.com/office/infopath/2007/PartnerControls">Liquidity Quick Wins</TermName>
          <TermId xmlns="http://schemas.microsoft.com/office/infopath/2007/PartnerControls">66560883-c3c2-4709-a46e-21c1e426ff79</TermId>
        </TermInfo>
        <TermInfo xmlns="http://schemas.microsoft.com/office/infopath/2007/PartnerControls">
          <TermName xmlns="http://schemas.microsoft.com/office/infopath/2007/PartnerControls">Working Capital Management</TermName>
          <TermId xmlns="http://schemas.microsoft.com/office/infopath/2007/PartnerControls">5b73ad59-700a-417f-83d2-4db37fcd930d</TermId>
        </TermInfo>
        <TermInfo xmlns="http://schemas.microsoft.com/office/infopath/2007/PartnerControls">
          <TermName xmlns="http://schemas.microsoft.com/office/infopath/2007/PartnerControls">Capital Demand</TermName>
          <TermId xmlns="http://schemas.microsoft.com/office/infopath/2007/PartnerControls">36ea9ebc-376d-4392-bd5a-f91d197cd0a1</TermId>
        </TermInfo>
        <TermInfo xmlns="http://schemas.microsoft.com/office/infopath/2007/PartnerControls">
          <TermName xmlns="http://schemas.microsoft.com/office/infopath/2007/PartnerControls">Window Dressing</TermName>
          <TermId xmlns="http://schemas.microsoft.com/office/infopath/2007/PartnerControls">0471d6d5-3a2b-452f-bc06-c87f291447de</TermId>
        </TermInfo>
        <TermInfo xmlns="http://schemas.microsoft.com/office/infopath/2007/PartnerControls">
          <TermName xmlns="http://schemas.microsoft.com/office/infopath/2007/PartnerControls">Capital Allocation</TermName>
          <TermId xmlns="http://schemas.microsoft.com/office/infopath/2007/PartnerControls">f4f3328e-9934-4326-be06-6f3c25e617bd</TermId>
        </TermInfo>
        <TermInfo xmlns="http://schemas.microsoft.com/office/infopath/2007/PartnerControls">
          <TermName xmlns="http://schemas.microsoft.com/office/infopath/2007/PartnerControls">Evaluate Value Drivers</TermName>
          <TermId xmlns="http://schemas.microsoft.com/office/infopath/2007/PartnerControls">6e6c7d61-4ec4-4d02-8bc0-693f2d17a818</TermId>
        </TermInfo>
        <TermInfo xmlns="http://schemas.microsoft.com/office/infopath/2007/PartnerControls">
          <TermName xmlns="http://schemas.microsoft.com/office/infopath/2007/PartnerControls">Financial Reporting ＆ Treasury</TermName>
          <TermId xmlns="http://schemas.microsoft.com/office/infopath/2007/PartnerControls">b594bd59-6c1a-4bd7-a637-d9942bcd6e0d</TermId>
        </TermInfo>
        <TermInfo xmlns="http://schemas.microsoft.com/office/infopath/2007/PartnerControls">
          <TermName xmlns="http://schemas.microsoft.com/office/infopath/2007/PartnerControls">Cause Analysis</TermName>
          <TermId xmlns="http://schemas.microsoft.com/office/infopath/2007/PartnerControls">f2ab0b61-523e-47fd-b1e5-b81f3bbe77f2</TermId>
        </TermInfo>
        <TermInfo xmlns="http://schemas.microsoft.com/office/infopath/2007/PartnerControls">
          <TermName xmlns="http://schemas.microsoft.com/office/infopath/2007/PartnerControls">Improvement Potentials</TermName>
          <TermId xmlns="http://schemas.microsoft.com/office/infopath/2007/PartnerControls">74511d60-1a0d-411e-adb1-de7b1aefb052</TermId>
        </TermInfo>
      </Terms>
    </a5fed2dedcd64cc29b078e5baee5a2ab>
    <TaxCatchAll xmlns="a998b651-1142-4366-a4c4-000ee70b99a8">
      <Value>25</Value>
      <Value>86</Value>
      <Value>262</Value>
      <Value>261</Value>
      <Value>117</Value>
      <Value>37</Value>
      <Value>76</Value>
      <Value>75</Value>
      <Value>74</Value>
      <Value>71</Value>
      <Value>69</Value>
      <Value>68</Value>
      <Value>66</Value>
      <Value>64</Value>
      <Value>148</Value>
      <Value>350</Value>
      <Value>145</Value>
      <Value>144</Value>
      <Value>54</Value>
      <Value>137</Value>
      <Value>46</Value>
      <Value>43</Value>
      <Value>42</Value>
      <Value>41</Value>
      <Value>126</Value>
      <Value>303</Value>
      <Value>33</Value>
      <Value>90</Value>
      <Value>114</Value>
      <Value>24</Value>
      <Value>23</Value>
      <Value>22</Value>
      <Value>280</Value>
      <Value>279</Value>
      <Value>271</Value>
      <Value>181</Value>
      <Value>180</Value>
      <Value>179</Value>
      <Value>178</Value>
    </TaxCatchAll>
    <m40374d894c64e28aa91d8cff7f6bd3e xmlns="9b80046e-e354-4b0a-98ae-528263b4c960">
      <Terms xmlns="http://schemas.microsoft.com/office/infopath/2007/PartnerControls"/>
    </m40374d894c64e28aa91d8cff7f6bd3e>
    <KPMGTROrder xmlns="9b80046e-e354-4b0a-98ae-528263b4c960" xsi:nil="true"/>
    <KPMGTRKeywords xmlns="9b80046e-e354-4b0a-98ae-528263b4c960" xsi:nil="true"/>
    <KPMGTRSprache xmlns="9b80046e-e354-4b0a-98ae-528263b4c960">Englisch</KPMGTRSprache>
    <KPMGTRAbstract xmlns="9b80046e-e354-4b0a-98ae-528263b4c9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KPMGTRContentDashboard" ma:contentTypeID="0x010100185127AA4F913A40B1E8CCAB1E0ED58A004370B719DCC6064499B5AB442FB6D0E1" ma:contentTypeVersion="20" ma:contentTypeDescription="" ma:contentTypeScope="" ma:versionID="17020e114be68db4fa4a7b761125d88f">
  <xsd:schema xmlns:xsd="http://www.w3.org/2001/XMLSchema" xmlns:xs="http://www.w3.org/2001/XMLSchema" xmlns:p="http://schemas.microsoft.com/office/2006/metadata/properties" xmlns:ns2="9b80046e-e354-4b0a-98ae-528263b4c960" xmlns:ns3="a998b651-1142-4366-a4c4-000ee70b99a8" xmlns:ns4="http://schemas.microsoft.com/sharepoint/v4" targetNamespace="http://schemas.microsoft.com/office/2006/metadata/properties" ma:root="true" ma:fieldsID="7c435964e5e2d15cecd6a2a4301fa3e5" ns2:_="" ns3:_="" ns4:_="">
    <xsd:import namespace="9b80046e-e354-4b0a-98ae-528263b4c960"/>
    <xsd:import namespace="a998b651-1142-4366-a4c4-000ee70b99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n7fcfc7ff88c47269e09795cd7cf84b6" minOccurs="0"/>
                <xsd:element ref="ns2:g1453b5b049a4803993d8f9bcab5e463" minOccurs="0"/>
                <xsd:element ref="ns2:m78c120f90744e07a4b605e785dfd0d0" minOccurs="0"/>
                <xsd:element ref="ns2:a5fed2dedcd64cc29b078e5baee5a2ab" minOccurs="0"/>
                <xsd:element ref="ns2:pd15040261914bbebb9af7013e73a19b" minOccurs="0"/>
                <xsd:element ref="ns3:TaxCatchAll" minOccurs="0"/>
                <xsd:element ref="ns2:m40374d894c64e28aa91d8cff7f6bd3e" minOccurs="0"/>
                <xsd:element ref="ns3:TaxCatchAllLabel" minOccurs="0"/>
                <xsd:element ref="ns2:h02503a76cd648a7a251ba5146ce5bb6" minOccurs="0"/>
                <xsd:element ref="ns4:IconOverlay" minOccurs="0"/>
                <xsd:element ref="ns2:KPMGTROrder" minOccurs="0"/>
                <xsd:element ref="ns2:KPMGTRSprache" minOccurs="0"/>
                <xsd:element ref="ns2:KPMGTRKeywords" minOccurs="0"/>
                <xsd:element ref="ns2:KPMGTR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0046e-e354-4b0a-98ae-528263b4c960" elementFormDefault="qualified">
    <xsd:import namespace="http://schemas.microsoft.com/office/2006/documentManagement/types"/>
    <xsd:import namespace="http://schemas.microsoft.com/office/infopath/2007/PartnerControls"/>
    <xsd:element name="n7fcfc7ff88c47269e09795cd7cf84b6" ma:index="11" nillable="true" ma:taxonomy="true" ma:internalName="n7fcfc7ff88c47269e09795cd7cf84b6" ma:taxonomyFieldName="KPMGTRPhase" ma:displayName="Phase" ma:default="" ma:fieldId="{77fcfc7f-f88c-4726-9e09-795cd7cf84b6}" ma:taxonomyMulti="true" ma:sspId="133bfdf5-63a6-4473-8459-1eb2ef741a98" ma:termSetId="eed1ba8d-c33d-41f5-b459-5d9a336745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1453b5b049a4803993d8f9bcab5e463" ma:index="14" nillable="true" ma:taxonomy="true" ma:internalName="g1453b5b049a4803993d8f9bcab5e463" ma:taxonomyFieldName="KPMGTRSektor" ma:displayName="Sektor" ma:default="" ma:fieldId="{01453b5b-049a-4803-993d-8f9bcab5e463}" ma:taxonomyMulti="true" ma:sspId="133bfdf5-63a6-4473-8459-1eb2ef741a98" ma:termSetId="2f02763c-4e4b-47a4-8530-786781cbc6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78c120f90744e07a4b605e785dfd0d0" ma:index="15" nillable="true" ma:taxonomy="true" ma:internalName="m78c120f90744e07a4b605e785dfd0d0" ma:taxonomyFieldName="KPMGTRContentType" ma:displayName="Content Type" ma:default="" ma:fieldId="{678c120f-9074-4e07-a4b6-05e785dfd0d0}" ma:sspId="133bfdf5-63a6-4473-8459-1eb2ef741a98" ma:termSetId="f4e2f098-2ac5-424f-9f51-a4114d930c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5fed2dedcd64cc29b078e5baee5a2ab" ma:index="16" nillable="true" ma:taxonomy="true" ma:internalName="a5fed2dedcd64cc29b078e5baee5a2ab" ma:taxonomyFieldName="KPMGTRTopic" ma:displayName="Topic" ma:default="" ma:fieldId="{a5fed2de-dcd6-4cc2-9b07-8e5baee5a2ab}" ma:taxonomyMulti="true" ma:sspId="133bfdf5-63a6-4473-8459-1eb2ef741a98" ma:termSetId="3bc0116d-9b22-404d-9e03-6d450023375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d15040261914bbebb9af7013e73a19b" ma:index="18" nillable="true" ma:taxonomy="true" ma:internalName="pd15040261914bbebb9af7013e73a19b" ma:taxonomyFieldName="KPMGTRProgramm" ma:displayName="Programm" ma:default="" ma:fieldId="{9d150402-6191-4bbe-bb9a-f7013e73a19b}" ma:taxonomyMulti="true" ma:sspId="133bfdf5-63a6-4473-8459-1eb2ef741a98" ma:termSetId="2f8ee683-40f2-4e73-8314-ccaddedd141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40374d894c64e28aa91d8cff7f6bd3e" ma:index="20" nillable="true" ma:taxonomy="true" ma:internalName="m40374d894c64e28aa91d8cff7f6bd3e" ma:taxonomyFieldName="KPMGTRService" ma:displayName="Service" ma:default="" ma:fieldId="{640374d8-94c6-4e28-aa91-d8cff7f6bd3e}" ma:taxonomyMulti="true" ma:sspId="133bfdf5-63a6-4473-8459-1eb2ef741a98" ma:termSetId="f79f73da-350d-4959-a3d9-e1cee48dbc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02503a76cd648a7a251ba5146ce5bb6" ma:index="22" nillable="true" ma:taxonomy="true" ma:internalName="h02503a76cd648a7a251ba5146ce5bb6" ma:taxonomyFieldName="KPMGTRServiceLine" ma:displayName="Service Line" ma:default="" ma:fieldId="{102503a7-6cd6-48a7-a251-ba5146ce5bb6}" ma:taxonomyMulti="true" ma:sspId="133bfdf5-63a6-4473-8459-1eb2ef741a98" ma:termSetId="8cf41176-aa90-49f5-a17d-ebb8eaf2e4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PMGTROrder" ma:index="25" nillable="true" ma:displayName="Sortierung" ma:internalName="KPMGTROrder">
      <xsd:simpleType>
        <xsd:restriction base="dms:Text">
          <xsd:maxLength value="255"/>
        </xsd:restriction>
      </xsd:simpleType>
    </xsd:element>
    <xsd:element name="KPMGTRSprache" ma:index="26" nillable="true" ma:displayName="Sprache" ma:default="Deutsch" ma:format="Dropdown" ma:internalName="KPMGTRSprache" ma:readOnly="false">
      <xsd:simpleType>
        <xsd:restriction base="dms:Choice">
          <xsd:enumeration value="Deutsch"/>
          <xsd:enumeration value="Englisch"/>
        </xsd:restriction>
      </xsd:simpleType>
    </xsd:element>
    <xsd:element name="KPMGTRKeywords" ma:index="27" nillable="true" ma:displayName="Keywords" ma:internalName="KPMGTRKeywords" ma:readOnly="false">
      <xsd:simpleType>
        <xsd:restriction base="dms:Note">
          <xsd:maxLength value="255"/>
        </xsd:restriction>
      </xsd:simpleType>
    </xsd:element>
    <xsd:element name="KPMGTRAbstract" ma:index="28" nillable="true" ma:displayName="Abstract" ma:internalName="KPMGTRAbstract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8b651-1142-4366-a4c4-000ee70b99a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1aaa35c-e9e8-427e-8ae7-d0bc592a8628}" ma:internalName="TaxCatchAll" ma:showField="CatchAllData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1" nillable="true" ma:displayName="Taxonomy Catch All Column1" ma:hidden="true" ma:list="{91aaa35c-e9e8-427e-8ae7-d0bc592a8628}" ma:internalName="TaxCatchAllLabel" ma:readOnly="true" ma:showField="CatchAllDataLabel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924474-2F0D-42C0-A633-C0960A0576CA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a998b651-1142-4366-a4c4-000ee70b99a8"/>
    <ds:schemaRef ds:uri="9b80046e-e354-4b0a-98ae-528263b4c960"/>
  </ds:schemaRefs>
</ds:datastoreItem>
</file>

<file path=customXml/itemProps2.xml><?xml version="1.0" encoding="utf-8"?>
<ds:datastoreItem xmlns:ds="http://schemas.openxmlformats.org/officeDocument/2006/customXml" ds:itemID="{53291EE4-B44D-434E-AF62-00536A2F84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BD2EC-463A-463F-8EB7-2CB6AD434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0046e-e354-4b0a-98ae-528263b4c960"/>
    <ds:schemaRef ds:uri="a998b651-1142-4366-a4c4-000ee70b99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Working Capital Development</vt:lpstr>
      <vt:lpstr>ppt_Pg.4--&gt;</vt:lpstr>
      <vt:lpstr>Quarterly CCC_Table</vt:lpstr>
      <vt:lpstr>WC monthly development_graph</vt:lpstr>
      <vt:lpstr>WC_Analysis_Qtly</vt:lpstr>
      <vt:lpstr>Tabelle3</vt:lpstr>
      <vt:lpstr>WC_Analysis_mthly_table</vt:lpstr>
      <vt:lpstr>Terms of NWC</vt:lpstr>
      <vt:lpstr>NWC  seasonality</vt:lpstr>
      <vt:lpstr>Group seasonality</vt:lpstr>
      <vt:lpstr>DSO</vt:lpstr>
      <vt:lpstr>Tabelle1</vt:lpstr>
      <vt:lpstr>Tabelle2</vt:lpstr>
      <vt:lpstr>DIH</vt:lpstr>
      <vt:lpstr>DPO</vt:lpstr>
      <vt:lpstr>Inventories</vt:lpstr>
      <vt:lpstr>Trade payables</vt:lpstr>
      <vt:lpstr>CCC</vt:lpstr>
      <vt:lpstr>Stock reduction</vt:lpstr>
      <vt:lpstr>Inventory before reduction</vt:lpstr>
      <vt:lpstr>NWC quarterly development</vt:lpstr>
      <vt:lpstr>'Group seasonality'!Print_Area</vt:lpstr>
      <vt:lpstr>'Inventory before reduction'!Print_Area</vt:lpstr>
      <vt:lpstr>'NWC  seasonality'!Print_Area</vt:lpstr>
      <vt:lpstr>'NWC quarterly development'!Print_Area</vt:lpstr>
      <vt:lpstr>'ppt_Pg.4--&gt;'!Print_Area</vt:lpstr>
      <vt:lpstr>'Stock reduction'!Print_Area</vt:lpstr>
      <vt:lpstr>WC_Analysis_mthly_table!Print_Area</vt:lpstr>
      <vt:lpstr>WC_Analysis_Qtly!Print_Area</vt:lpstr>
      <vt:lpstr>'Working Capital Development'!Print_Area</vt:lpstr>
      <vt:lpstr>WC_Analysis_mthly_table!Print_Titles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book Working Capital</dc:title>
  <dc:creator>kkriemann</dc:creator>
  <cp:lastModifiedBy>Karien Jansen</cp:lastModifiedBy>
  <cp:lastPrinted>2013-09-27T15:52:05Z</cp:lastPrinted>
  <dcterms:created xsi:type="dcterms:W3CDTF">2012-11-29T10:40:28Z</dcterms:created>
  <dcterms:modified xsi:type="dcterms:W3CDTF">2017-06-20T20:13:08Z</dcterms:modified>
  <cp:category>KPMG Confidential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0x010100185127AA4F913A40B1E8CCAB1E0ED58A004370B719DCC6064499B5AB442FB6D0E1</vt:lpwstr>
  </property>
  <property fmtid="{D5CDD505-2E9C-101B-9397-08002B2CF9AE}" pid="3" name="KPMGTRTopic">
    <vt:lpwstr>144;#Capital Structure ＆ Funding Options|5e250e51-0dc3-4d63-80d4-8acf961ecd36;#145;#Determination of Financing Strategy|13eff764-4438-4d3d-9374-caff4d29d5d8;#262;#Window Dressing|3c732703-fb1f-4830-bf87-c8c8299cf65c;#33;#Quick Profitability (Performance) </vt:lpwstr>
  </property>
  <property fmtid="{D5CDD505-2E9C-101B-9397-08002B2CF9AE}" pid="4" name="KPMGTRServiceLine">
    <vt:lpwstr/>
  </property>
  <property fmtid="{D5CDD505-2E9C-101B-9397-08002B2CF9AE}" pid="5" name="KPMGTRContentType">
    <vt:lpwstr>350;#Work Book|b1e08055-7a19-46a7-8036-4b473afe6c49</vt:lpwstr>
  </property>
  <property fmtid="{D5CDD505-2E9C-101B-9397-08002B2CF9AE}" pid="6" name="KPMGTRProgramm">
    <vt:lpwstr>42;#Fund|bac708d5-4ec1-43b5-b9c2-a0b9f5f9b8fd;#25;#Turnaround|eb8951d3-59ad-4256-b9c5-7b6533d4a409;#43;#Restructuring|271c1297-36e5-423c-90cf-4c763ce6d4c2;#41;#IPO|426e4547-2796-4b5a-955d-84714dab2d01;#23;#Buy side|9c9ec32b-7458-4035-acb9-ce648df8b7d8;#37</vt:lpwstr>
  </property>
  <property fmtid="{D5CDD505-2E9C-101B-9397-08002B2CF9AE}" pid="7" name="KPMGTRPhase">
    <vt:lpwstr>75;#Strategy ＆ Capital Structure|85915dce-c22d-42e2-8c1b-0267b812ab5b;#66;#Option Identification|649b4568-374c-48c1-9ea5-7304f4a41fb1;#68;#Option Identification|b7a1b52b-af1e-44fc-9e30-e5cfd77e850f;#22;#Sabilization|fd486b2a-011b-4a44-a2e7-151f83525041;#6</vt:lpwstr>
  </property>
  <property fmtid="{D5CDD505-2E9C-101B-9397-08002B2CF9AE}" pid="8" name="KPMGTRSektor">
    <vt:lpwstr/>
  </property>
  <property fmtid="{D5CDD505-2E9C-101B-9397-08002B2CF9AE}" pid="9" name="KPMGTRService">
    <vt:lpwstr/>
  </property>
</Properties>
</file>