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jung15\Desktop\자료\모델\"/>
    </mc:Choice>
  </mc:AlternateContent>
  <xr:revisionPtr revIDLastSave="0" documentId="13_ncr:1_{C5E5F61A-499B-4646-A19C-E5EFAB45E304}" xr6:coauthVersionLast="45" xr6:coauthVersionMax="45" xr10:uidLastSave="{00000000-0000-0000-0000-000000000000}"/>
  <bookViews>
    <workbookView xWindow="-120" yWindow="-120" windowWidth="28110" windowHeight="16440" activeTab="4" xr2:uid="{00000000-000D-0000-FFFF-FFFF00000000}"/>
  </bookViews>
  <sheets>
    <sheet name="Note" sheetId="18" r:id="rId1"/>
    <sheet name="제세공과금" sheetId="14" r:id="rId2"/>
    <sheet name="재산세(주택분)" sheetId="15" r:id="rId3"/>
    <sheet name="종부세(주택분)" sheetId="16" r:id="rId4"/>
    <sheet name="종부세 서식" sheetId="17" r:id="rId5"/>
    <sheet name="NTS&gt;" sheetId="11" r:id="rId6"/>
    <sheet name="별도합산토지" sheetId="12" r:id="rId7"/>
    <sheet name="세율표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7" i="14" l="1"/>
  <c r="Q98" i="14"/>
  <c r="K96" i="14"/>
  <c r="I145" i="14" l="1"/>
  <c r="H145" i="14"/>
  <c r="AG74" i="16" l="1"/>
  <c r="G74" i="16"/>
  <c r="AG73" i="16"/>
  <c r="G73" i="16"/>
  <c r="AG72" i="16"/>
  <c r="G72" i="16"/>
  <c r="AG71" i="16"/>
  <c r="G71" i="16"/>
  <c r="AG70" i="16"/>
  <c r="G70" i="16"/>
  <c r="AG69" i="16"/>
  <c r="G69" i="16"/>
  <c r="AG68" i="16"/>
  <c r="G68" i="16"/>
  <c r="AG67" i="16"/>
  <c r="G67" i="16"/>
  <c r="AG66" i="16"/>
  <c r="G66" i="16"/>
  <c r="AG65" i="16"/>
  <c r="G65" i="16"/>
  <c r="AG64" i="16"/>
  <c r="G64" i="16"/>
  <c r="AG63" i="16"/>
  <c r="G63" i="16"/>
  <c r="AG62" i="16"/>
  <c r="G62" i="16"/>
  <c r="AG61" i="16"/>
  <c r="G61" i="16"/>
  <c r="AG60" i="16"/>
  <c r="G60" i="16"/>
  <c r="G41" i="16"/>
  <c r="G42" i="16" s="1"/>
  <c r="G43" i="16" s="1"/>
  <c r="G44" i="16" s="1"/>
  <c r="G45" i="16" s="1"/>
  <c r="E41" i="16"/>
  <c r="E42" i="16" s="1"/>
  <c r="E43" i="16" s="1"/>
  <c r="E44" i="16" s="1"/>
  <c r="E45" i="16" s="1"/>
  <c r="S39" i="16"/>
  <c r="R39" i="16"/>
  <c r="S38" i="16"/>
  <c r="R38" i="16"/>
  <c r="J38" i="16"/>
  <c r="S37" i="16"/>
  <c r="R37" i="16"/>
  <c r="N37" i="16"/>
  <c r="K37" i="16"/>
  <c r="T36" i="16"/>
  <c r="S36" i="16"/>
  <c r="R36" i="16"/>
  <c r="O36" i="16"/>
  <c r="N36" i="16"/>
  <c r="T35" i="16"/>
  <c r="S35" i="16"/>
  <c r="R35" i="16"/>
  <c r="G30" i="16"/>
  <c r="F30" i="16"/>
  <c r="I30" i="16" s="1"/>
  <c r="E30" i="16"/>
  <c r="D30" i="16"/>
  <c r="C30" i="16"/>
  <c r="I29" i="16"/>
  <c r="G29" i="16"/>
  <c r="F29" i="16"/>
  <c r="E29" i="16"/>
  <c r="D29" i="16"/>
  <c r="C29" i="16"/>
  <c r="G28" i="16"/>
  <c r="F28" i="16"/>
  <c r="I28" i="16" s="1"/>
  <c r="E28" i="16"/>
  <c r="D28" i="16"/>
  <c r="C28" i="16"/>
  <c r="G27" i="16"/>
  <c r="F27" i="16"/>
  <c r="I27" i="16" s="1"/>
  <c r="E27" i="16"/>
  <c r="D27" i="16"/>
  <c r="C27" i="16"/>
  <c r="G26" i="16"/>
  <c r="F26" i="16"/>
  <c r="I26" i="16" s="1"/>
  <c r="E26" i="16"/>
  <c r="D26" i="16"/>
  <c r="C26" i="16"/>
  <c r="G25" i="16"/>
  <c r="F25" i="16"/>
  <c r="I25" i="16" s="1"/>
  <c r="E25" i="16"/>
  <c r="D25" i="16"/>
  <c r="C25" i="16"/>
  <c r="G24" i="16"/>
  <c r="F24" i="16"/>
  <c r="I24" i="16" s="1"/>
  <c r="E24" i="16"/>
  <c r="D24" i="16"/>
  <c r="C24" i="16"/>
  <c r="I23" i="16"/>
  <c r="G23" i="16"/>
  <c r="F23" i="16"/>
  <c r="E23" i="16"/>
  <c r="D23" i="16"/>
  <c r="C23" i="16"/>
  <c r="G22" i="16"/>
  <c r="F22" i="16"/>
  <c r="I22" i="16" s="1"/>
  <c r="E22" i="16"/>
  <c r="D22" i="16"/>
  <c r="C22" i="16"/>
  <c r="G21" i="16"/>
  <c r="F21" i="16"/>
  <c r="I21" i="16" s="1"/>
  <c r="E21" i="16"/>
  <c r="D21" i="16"/>
  <c r="C21" i="16"/>
  <c r="G20" i="16"/>
  <c r="F20" i="16"/>
  <c r="I20" i="16" s="1"/>
  <c r="E20" i="16"/>
  <c r="D20" i="16"/>
  <c r="C20" i="16"/>
  <c r="G19" i="16"/>
  <c r="F19" i="16"/>
  <c r="I19" i="16" s="1"/>
  <c r="E19" i="16"/>
  <c r="D19" i="16"/>
  <c r="C19" i="16"/>
  <c r="G18" i="16"/>
  <c r="F18" i="16"/>
  <c r="I18" i="16" s="1"/>
  <c r="E18" i="16"/>
  <c r="D18" i="16"/>
  <c r="C18" i="16"/>
  <c r="G17" i="16"/>
  <c r="F17" i="16"/>
  <c r="I17" i="16" s="1"/>
  <c r="E17" i="16"/>
  <c r="D17" i="16"/>
  <c r="C17" i="16"/>
  <c r="G16" i="16"/>
  <c r="F16" i="16"/>
  <c r="I16" i="16" s="1"/>
  <c r="E16" i="16"/>
  <c r="D16" i="16"/>
  <c r="C16" i="16"/>
  <c r="G15" i="16"/>
  <c r="F15" i="16"/>
  <c r="I15" i="16" s="1"/>
  <c r="E15" i="16"/>
  <c r="D15" i="16"/>
  <c r="C15" i="16"/>
  <c r="G14" i="16"/>
  <c r="F14" i="16"/>
  <c r="I14" i="16" s="1"/>
  <c r="E14" i="16"/>
  <c r="D14" i="16"/>
  <c r="C14" i="16"/>
  <c r="G13" i="16"/>
  <c r="F13" i="16"/>
  <c r="I13" i="16" s="1"/>
  <c r="E13" i="16"/>
  <c r="D13" i="16"/>
  <c r="C13" i="16"/>
  <c r="G12" i="16"/>
  <c r="F12" i="16"/>
  <c r="I12" i="16" s="1"/>
  <c r="E12" i="16"/>
  <c r="D12" i="16"/>
  <c r="C12" i="16"/>
  <c r="G11" i="16"/>
  <c r="F11" i="16"/>
  <c r="I11" i="16" s="1"/>
  <c r="E11" i="16"/>
  <c r="D11" i="16"/>
  <c r="C11" i="16"/>
  <c r="G10" i="16"/>
  <c r="F10" i="16"/>
  <c r="I10" i="16" s="1"/>
  <c r="E10" i="16"/>
  <c r="D10" i="16"/>
  <c r="C10" i="16"/>
  <c r="G9" i="16"/>
  <c r="F9" i="16"/>
  <c r="I9" i="16" s="1"/>
  <c r="E9" i="16"/>
  <c r="D9" i="16"/>
  <c r="C9" i="16"/>
  <c r="G8" i="16"/>
  <c r="F8" i="16"/>
  <c r="I8" i="16" s="1"/>
  <c r="E8" i="16"/>
  <c r="D8" i="16"/>
  <c r="C8" i="16"/>
  <c r="G7" i="16"/>
  <c r="F7" i="16"/>
  <c r="I7" i="16" s="1"/>
  <c r="E7" i="16"/>
  <c r="D7" i="16"/>
  <c r="C7" i="16"/>
  <c r="G6" i="16"/>
  <c r="F6" i="16"/>
  <c r="I6" i="16" s="1"/>
  <c r="E6" i="16"/>
  <c r="D6" i="16"/>
  <c r="C6" i="16"/>
  <c r="B6" i="16"/>
  <c r="E1" i="16"/>
  <c r="AC435" i="15"/>
  <c r="W435" i="15"/>
  <c r="AC434" i="15"/>
  <c r="W434" i="15"/>
  <c r="AC433" i="15"/>
  <c r="W433" i="15"/>
  <c r="AC432" i="15"/>
  <c r="W432" i="15"/>
  <c r="AC431" i="15"/>
  <c r="W431" i="15"/>
  <c r="AC430" i="15"/>
  <c r="W430" i="15"/>
  <c r="AC429" i="15"/>
  <c r="W429" i="15"/>
  <c r="AC428" i="15"/>
  <c r="W428" i="15"/>
  <c r="AC427" i="15"/>
  <c r="W427" i="15"/>
  <c r="AC426" i="15"/>
  <c r="W426" i="15"/>
  <c r="AC425" i="15"/>
  <c r="W425" i="15"/>
  <c r="AC424" i="15"/>
  <c r="W424" i="15"/>
  <c r="AC423" i="15"/>
  <c r="W423" i="15"/>
  <c r="AC422" i="15"/>
  <c r="W422" i="15"/>
  <c r="AC421" i="15"/>
  <c r="W421" i="15"/>
  <c r="AC420" i="15"/>
  <c r="W420" i="15"/>
  <c r="AC419" i="15"/>
  <c r="W419" i="15"/>
  <c r="AC418" i="15"/>
  <c r="W418" i="15"/>
  <c r="AC417" i="15"/>
  <c r="W417" i="15"/>
  <c r="AC416" i="15"/>
  <c r="W416" i="15"/>
  <c r="AC415" i="15"/>
  <c r="W415" i="15"/>
  <c r="AC414" i="15"/>
  <c r="W414" i="15"/>
  <c r="AC413" i="15"/>
  <c r="W413" i="15"/>
  <c r="AC412" i="15"/>
  <c r="W412" i="15"/>
  <c r="AC411" i="15"/>
  <c r="W411" i="15"/>
  <c r="AC410" i="15"/>
  <c r="W410" i="15"/>
  <c r="AC409" i="15"/>
  <c r="W409" i="15"/>
  <c r="AC408" i="15"/>
  <c r="W408" i="15"/>
  <c r="AC407" i="15"/>
  <c r="W407" i="15"/>
  <c r="AC406" i="15"/>
  <c r="W406" i="15"/>
  <c r="AC405" i="15"/>
  <c r="W405" i="15"/>
  <c r="AC404" i="15"/>
  <c r="W404" i="15"/>
  <c r="AC403" i="15"/>
  <c r="W403" i="15"/>
  <c r="AC402" i="15"/>
  <c r="W402" i="15"/>
  <c r="AC401" i="15"/>
  <c r="W401" i="15"/>
  <c r="AC400" i="15"/>
  <c r="W400" i="15"/>
  <c r="AC399" i="15"/>
  <c r="W399" i="15"/>
  <c r="AC398" i="15"/>
  <c r="W398" i="15"/>
  <c r="AC397" i="15"/>
  <c r="W397" i="15"/>
  <c r="AC396" i="15"/>
  <c r="W396" i="15"/>
  <c r="AC395" i="15"/>
  <c r="W395" i="15"/>
  <c r="AC394" i="15"/>
  <c r="W394" i="15"/>
  <c r="AC393" i="15"/>
  <c r="W393" i="15"/>
  <c r="AC392" i="15"/>
  <c r="W392" i="15"/>
  <c r="AC391" i="15"/>
  <c r="W391" i="15"/>
  <c r="AC390" i="15"/>
  <c r="W390" i="15"/>
  <c r="AC389" i="15"/>
  <c r="W389" i="15"/>
  <c r="AC388" i="15"/>
  <c r="W388" i="15"/>
  <c r="AC387" i="15"/>
  <c r="W387" i="15"/>
  <c r="AC386" i="15"/>
  <c r="W386" i="15"/>
  <c r="AC385" i="15"/>
  <c r="W385" i="15"/>
  <c r="AC384" i="15"/>
  <c r="W384" i="15"/>
  <c r="AC383" i="15"/>
  <c r="W383" i="15"/>
  <c r="AC382" i="15"/>
  <c r="W382" i="15"/>
  <c r="AC381" i="15"/>
  <c r="W381" i="15"/>
  <c r="AC380" i="15"/>
  <c r="W380" i="15"/>
  <c r="AC379" i="15"/>
  <c r="W379" i="15"/>
  <c r="AC378" i="15"/>
  <c r="W378" i="15"/>
  <c r="AC377" i="15"/>
  <c r="W377" i="15"/>
  <c r="AC376" i="15"/>
  <c r="W376" i="15"/>
  <c r="AC375" i="15"/>
  <c r="W375" i="15"/>
  <c r="AC374" i="15"/>
  <c r="W374" i="15"/>
  <c r="AC373" i="15"/>
  <c r="W373" i="15"/>
  <c r="AC372" i="15"/>
  <c r="W372" i="15"/>
  <c r="AC371" i="15"/>
  <c r="W371" i="15"/>
  <c r="AC370" i="15"/>
  <c r="W370" i="15"/>
  <c r="AC369" i="15"/>
  <c r="W369" i="15"/>
  <c r="AC368" i="15"/>
  <c r="W368" i="15"/>
  <c r="AC367" i="15"/>
  <c r="W367" i="15"/>
  <c r="AC366" i="15"/>
  <c r="W366" i="15"/>
  <c r="AC365" i="15"/>
  <c r="W365" i="15"/>
  <c r="AC364" i="15"/>
  <c r="W364" i="15"/>
  <c r="AC363" i="15"/>
  <c r="W363" i="15"/>
  <c r="AC362" i="15"/>
  <c r="W362" i="15"/>
  <c r="AC361" i="15"/>
  <c r="W361" i="15"/>
  <c r="AC360" i="15"/>
  <c r="W360" i="15"/>
  <c r="AC359" i="15"/>
  <c r="W359" i="15"/>
  <c r="AC358" i="15"/>
  <c r="W358" i="15"/>
  <c r="AC357" i="15"/>
  <c r="W357" i="15"/>
  <c r="AC356" i="15"/>
  <c r="W356" i="15"/>
  <c r="AC355" i="15"/>
  <c r="W355" i="15"/>
  <c r="AC354" i="15"/>
  <c r="W354" i="15"/>
  <c r="AC353" i="15"/>
  <c r="W353" i="15"/>
  <c r="AC352" i="15"/>
  <c r="W352" i="15"/>
  <c r="AC351" i="15"/>
  <c r="W351" i="15"/>
  <c r="AC350" i="15"/>
  <c r="W350" i="15"/>
  <c r="AC349" i="15"/>
  <c r="W349" i="15"/>
  <c r="AC348" i="15"/>
  <c r="W348" i="15"/>
  <c r="AC347" i="15"/>
  <c r="W347" i="15"/>
  <c r="AC346" i="15"/>
  <c r="W346" i="15"/>
  <c r="AC345" i="15"/>
  <c r="W345" i="15"/>
  <c r="AC344" i="15"/>
  <c r="W344" i="15"/>
  <c r="AC343" i="15"/>
  <c r="W343" i="15"/>
  <c r="AC342" i="15"/>
  <c r="W342" i="15"/>
  <c r="AC341" i="15"/>
  <c r="W341" i="15"/>
  <c r="AC340" i="15"/>
  <c r="W340" i="15"/>
  <c r="AC339" i="15"/>
  <c r="W339" i="15"/>
  <c r="AC338" i="15"/>
  <c r="W338" i="15"/>
  <c r="AC337" i="15"/>
  <c r="W337" i="15"/>
  <c r="AC336" i="15"/>
  <c r="W336" i="15"/>
  <c r="AC335" i="15"/>
  <c r="W335" i="15"/>
  <c r="AC334" i="15"/>
  <c r="W334" i="15"/>
  <c r="AC333" i="15"/>
  <c r="W333" i="15"/>
  <c r="AC332" i="15"/>
  <c r="W332" i="15"/>
  <c r="AC331" i="15"/>
  <c r="W331" i="15"/>
  <c r="AC330" i="15"/>
  <c r="W330" i="15"/>
  <c r="AC329" i="15"/>
  <c r="W329" i="15"/>
  <c r="AC328" i="15"/>
  <c r="W328" i="15"/>
  <c r="AC327" i="15"/>
  <c r="W327" i="15"/>
  <c r="AC326" i="15"/>
  <c r="W326" i="15"/>
  <c r="AC325" i="15"/>
  <c r="W325" i="15"/>
  <c r="AC324" i="15"/>
  <c r="W324" i="15"/>
  <c r="AC323" i="15"/>
  <c r="W323" i="15"/>
  <c r="AC322" i="15"/>
  <c r="W322" i="15"/>
  <c r="AC321" i="15"/>
  <c r="W321" i="15"/>
  <c r="AC320" i="15"/>
  <c r="W320" i="15"/>
  <c r="AC319" i="15"/>
  <c r="W319" i="15"/>
  <c r="AC318" i="15"/>
  <c r="W318" i="15"/>
  <c r="AC317" i="15"/>
  <c r="W317" i="15"/>
  <c r="AC316" i="15"/>
  <c r="W316" i="15"/>
  <c r="AC315" i="15"/>
  <c r="W315" i="15"/>
  <c r="AC314" i="15"/>
  <c r="W314" i="15"/>
  <c r="AC313" i="15"/>
  <c r="W313" i="15"/>
  <c r="AC312" i="15"/>
  <c r="W312" i="15"/>
  <c r="AC311" i="15"/>
  <c r="W311" i="15"/>
  <c r="AC310" i="15"/>
  <c r="W310" i="15"/>
  <c r="AC309" i="15"/>
  <c r="W309" i="15"/>
  <c r="AC308" i="15"/>
  <c r="W308" i="15"/>
  <c r="AC307" i="15"/>
  <c r="W307" i="15"/>
  <c r="AC306" i="15"/>
  <c r="W306" i="15"/>
  <c r="AC305" i="15"/>
  <c r="W305" i="15"/>
  <c r="AC304" i="15"/>
  <c r="W304" i="15"/>
  <c r="AC303" i="15"/>
  <c r="W303" i="15"/>
  <c r="AC302" i="15"/>
  <c r="W302" i="15"/>
  <c r="AC301" i="15"/>
  <c r="W301" i="15"/>
  <c r="AC300" i="15"/>
  <c r="W300" i="15"/>
  <c r="AC299" i="15"/>
  <c r="W299" i="15"/>
  <c r="AC298" i="15"/>
  <c r="W298" i="15"/>
  <c r="AC297" i="15"/>
  <c r="W297" i="15"/>
  <c r="AC296" i="15"/>
  <c r="W296" i="15"/>
  <c r="AC295" i="15"/>
  <c r="W295" i="15"/>
  <c r="AC294" i="15"/>
  <c r="W294" i="15"/>
  <c r="AC293" i="15"/>
  <c r="W293" i="15"/>
  <c r="AC292" i="15"/>
  <c r="W292" i="15"/>
  <c r="AC291" i="15"/>
  <c r="W291" i="15"/>
  <c r="AC290" i="15"/>
  <c r="W290" i="15"/>
  <c r="AC289" i="15"/>
  <c r="W289" i="15"/>
  <c r="AC288" i="15"/>
  <c r="W288" i="15"/>
  <c r="AC287" i="15"/>
  <c r="W287" i="15"/>
  <c r="AC286" i="15"/>
  <c r="W286" i="15"/>
  <c r="AC285" i="15"/>
  <c r="W285" i="15"/>
  <c r="AC284" i="15"/>
  <c r="W284" i="15"/>
  <c r="AC283" i="15"/>
  <c r="W283" i="15"/>
  <c r="AC282" i="15"/>
  <c r="W282" i="15"/>
  <c r="AC281" i="15"/>
  <c r="W281" i="15"/>
  <c r="AC280" i="15"/>
  <c r="W280" i="15"/>
  <c r="AC279" i="15"/>
  <c r="W279" i="15"/>
  <c r="AC278" i="15"/>
  <c r="W278" i="15"/>
  <c r="AC277" i="15"/>
  <c r="W277" i="15"/>
  <c r="AC276" i="15"/>
  <c r="W276" i="15"/>
  <c r="AC275" i="15"/>
  <c r="W275" i="15"/>
  <c r="AC274" i="15"/>
  <c r="W274" i="15"/>
  <c r="AC273" i="15"/>
  <c r="W273" i="15"/>
  <c r="AC272" i="15"/>
  <c r="W272" i="15"/>
  <c r="AC271" i="15"/>
  <c r="W271" i="15"/>
  <c r="AC270" i="15"/>
  <c r="W270" i="15"/>
  <c r="AC269" i="15"/>
  <c r="W269" i="15"/>
  <c r="AC268" i="15"/>
  <c r="W268" i="15"/>
  <c r="AC267" i="15"/>
  <c r="W267" i="15"/>
  <c r="AC266" i="15"/>
  <c r="W266" i="15"/>
  <c r="AC265" i="15"/>
  <c r="W265" i="15"/>
  <c r="AC264" i="15"/>
  <c r="W264" i="15"/>
  <c r="AC263" i="15"/>
  <c r="W263" i="15"/>
  <c r="AC262" i="15"/>
  <c r="W262" i="15"/>
  <c r="AC261" i="15"/>
  <c r="W261" i="15"/>
  <c r="AC260" i="15"/>
  <c r="W260" i="15"/>
  <c r="AC259" i="15"/>
  <c r="W259" i="15"/>
  <c r="AC258" i="15"/>
  <c r="W258" i="15"/>
  <c r="AC257" i="15"/>
  <c r="W257" i="15"/>
  <c r="AC256" i="15"/>
  <c r="W256" i="15"/>
  <c r="AC255" i="15"/>
  <c r="W255" i="15"/>
  <c r="AC254" i="15"/>
  <c r="W254" i="15"/>
  <c r="AC253" i="15"/>
  <c r="W253" i="15"/>
  <c r="AC252" i="15"/>
  <c r="W252" i="15"/>
  <c r="AC251" i="15"/>
  <c r="W251" i="15"/>
  <c r="AC250" i="15"/>
  <c r="W250" i="15"/>
  <c r="AC249" i="15"/>
  <c r="W249" i="15"/>
  <c r="AC248" i="15"/>
  <c r="W248" i="15"/>
  <c r="AC247" i="15"/>
  <c r="W247" i="15"/>
  <c r="AC246" i="15"/>
  <c r="W246" i="15"/>
  <c r="AC245" i="15"/>
  <c r="W245" i="15"/>
  <c r="AC244" i="15"/>
  <c r="W244" i="15"/>
  <c r="AC243" i="15"/>
  <c r="W243" i="15"/>
  <c r="AC242" i="15"/>
  <c r="W242" i="15"/>
  <c r="AC241" i="15"/>
  <c r="W241" i="15"/>
  <c r="AC240" i="15"/>
  <c r="W240" i="15"/>
  <c r="AC239" i="15"/>
  <c r="W239" i="15"/>
  <c r="AC238" i="15"/>
  <c r="W238" i="15"/>
  <c r="AC237" i="15"/>
  <c r="W237" i="15"/>
  <c r="AC236" i="15"/>
  <c r="W236" i="15"/>
  <c r="AC235" i="15"/>
  <c r="W235" i="15"/>
  <c r="AC234" i="15"/>
  <c r="W234" i="15"/>
  <c r="AC233" i="15"/>
  <c r="W233" i="15"/>
  <c r="AC232" i="15"/>
  <c r="W232" i="15"/>
  <c r="AC231" i="15"/>
  <c r="W231" i="15"/>
  <c r="AC230" i="15"/>
  <c r="W230" i="15"/>
  <c r="AC229" i="15"/>
  <c r="W229" i="15"/>
  <c r="AC228" i="15"/>
  <c r="W228" i="15"/>
  <c r="AC227" i="15"/>
  <c r="W227" i="15"/>
  <c r="AC226" i="15"/>
  <c r="W226" i="15"/>
  <c r="AC225" i="15"/>
  <c r="W225" i="15"/>
  <c r="AC224" i="15"/>
  <c r="W224" i="15"/>
  <c r="AC223" i="15"/>
  <c r="W223" i="15"/>
  <c r="AC222" i="15"/>
  <c r="W222" i="15"/>
  <c r="AC221" i="15"/>
  <c r="W221" i="15"/>
  <c r="AC220" i="15"/>
  <c r="W220" i="15"/>
  <c r="AC219" i="15"/>
  <c r="W219" i="15"/>
  <c r="AC218" i="15"/>
  <c r="W218" i="15"/>
  <c r="AC217" i="15"/>
  <c r="W217" i="15"/>
  <c r="AC216" i="15"/>
  <c r="W216" i="15"/>
  <c r="AC215" i="15"/>
  <c r="W215" i="15"/>
  <c r="AC214" i="15"/>
  <c r="W214" i="15"/>
  <c r="AC213" i="15"/>
  <c r="W213" i="15"/>
  <c r="AC212" i="15"/>
  <c r="W212" i="15"/>
  <c r="AC211" i="15"/>
  <c r="W211" i="15"/>
  <c r="AC210" i="15"/>
  <c r="W210" i="15"/>
  <c r="AC209" i="15"/>
  <c r="W209" i="15"/>
  <c r="AC208" i="15"/>
  <c r="W208" i="15"/>
  <c r="AC207" i="15"/>
  <c r="W207" i="15"/>
  <c r="AC206" i="15"/>
  <c r="W206" i="15"/>
  <c r="AC205" i="15"/>
  <c r="W205" i="15"/>
  <c r="AC204" i="15"/>
  <c r="W204" i="15"/>
  <c r="AC203" i="15"/>
  <c r="W203" i="15"/>
  <c r="AC202" i="15"/>
  <c r="W202" i="15"/>
  <c r="AC201" i="15"/>
  <c r="W201" i="15"/>
  <c r="AC200" i="15"/>
  <c r="W200" i="15"/>
  <c r="AC199" i="15"/>
  <c r="W199" i="15"/>
  <c r="AC198" i="15"/>
  <c r="W198" i="15"/>
  <c r="AC197" i="15"/>
  <c r="W197" i="15"/>
  <c r="AC196" i="15"/>
  <c r="W196" i="15"/>
  <c r="AC195" i="15"/>
  <c r="W195" i="15"/>
  <c r="AC194" i="15"/>
  <c r="W194" i="15"/>
  <c r="AC193" i="15"/>
  <c r="W193" i="15"/>
  <c r="AC192" i="15"/>
  <c r="W192" i="15"/>
  <c r="AC191" i="15"/>
  <c r="W191" i="15"/>
  <c r="AC190" i="15"/>
  <c r="W190" i="15"/>
  <c r="AC189" i="15"/>
  <c r="W189" i="15"/>
  <c r="AC188" i="15"/>
  <c r="W188" i="15"/>
  <c r="AC187" i="15"/>
  <c r="W187" i="15"/>
  <c r="AC186" i="15"/>
  <c r="W186" i="15"/>
  <c r="AC185" i="15"/>
  <c r="W185" i="15"/>
  <c r="AC184" i="15"/>
  <c r="W184" i="15"/>
  <c r="AC183" i="15"/>
  <c r="W183" i="15"/>
  <c r="AC182" i="15"/>
  <c r="W182" i="15"/>
  <c r="AC181" i="15"/>
  <c r="W181" i="15"/>
  <c r="AC180" i="15"/>
  <c r="W180" i="15"/>
  <c r="AC179" i="15"/>
  <c r="W179" i="15"/>
  <c r="AC178" i="15"/>
  <c r="W178" i="15"/>
  <c r="AC177" i="15"/>
  <c r="W177" i="15"/>
  <c r="AC176" i="15"/>
  <c r="W176" i="15"/>
  <c r="AC175" i="15"/>
  <c r="W175" i="15"/>
  <c r="AC174" i="15"/>
  <c r="W174" i="15"/>
  <c r="AC173" i="15"/>
  <c r="W173" i="15"/>
  <c r="AC172" i="15"/>
  <c r="W172" i="15"/>
  <c r="AC171" i="15"/>
  <c r="W171" i="15"/>
  <c r="AC170" i="15"/>
  <c r="W170" i="15"/>
  <c r="AC169" i="15"/>
  <c r="W169" i="15"/>
  <c r="AC168" i="15"/>
  <c r="W168" i="15"/>
  <c r="AC167" i="15"/>
  <c r="W167" i="15"/>
  <c r="AC166" i="15"/>
  <c r="W166" i="15"/>
  <c r="AC165" i="15"/>
  <c r="W165" i="15"/>
  <c r="AC164" i="15"/>
  <c r="W164" i="15"/>
  <c r="AC163" i="15"/>
  <c r="W163" i="15"/>
  <c r="AC162" i="15"/>
  <c r="W162" i="15"/>
  <c r="AC161" i="15"/>
  <c r="W161" i="15"/>
  <c r="AC160" i="15"/>
  <c r="W160" i="15"/>
  <c r="AC159" i="15"/>
  <c r="W159" i="15"/>
  <c r="AC158" i="15"/>
  <c r="W158" i="15"/>
  <c r="AC157" i="15"/>
  <c r="W157" i="15"/>
  <c r="AC156" i="15"/>
  <c r="W156" i="15"/>
  <c r="AC155" i="15"/>
  <c r="W155" i="15"/>
  <c r="AC154" i="15"/>
  <c r="W154" i="15"/>
  <c r="AC153" i="15"/>
  <c r="W153" i="15"/>
  <c r="AC152" i="15"/>
  <c r="W152" i="15"/>
  <c r="AC151" i="15"/>
  <c r="W151" i="15"/>
  <c r="AC150" i="15"/>
  <c r="W150" i="15"/>
  <c r="AC149" i="15"/>
  <c r="W149" i="15"/>
  <c r="AC148" i="15"/>
  <c r="W148" i="15"/>
  <c r="AC147" i="15"/>
  <c r="W147" i="15"/>
  <c r="AC146" i="15"/>
  <c r="W146" i="15"/>
  <c r="AC145" i="15"/>
  <c r="W145" i="15"/>
  <c r="AC144" i="15"/>
  <c r="W144" i="15"/>
  <c r="AC143" i="15"/>
  <c r="W143" i="15"/>
  <c r="AC142" i="15"/>
  <c r="W142" i="15"/>
  <c r="AC141" i="15"/>
  <c r="W141" i="15"/>
  <c r="AC140" i="15"/>
  <c r="W140" i="15"/>
  <c r="AC139" i="15"/>
  <c r="W139" i="15"/>
  <c r="AC138" i="15"/>
  <c r="W138" i="15"/>
  <c r="AC137" i="15"/>
  <c r="W137" i="15"/>
  <c r="AC136" i="15"/>
  <c r="W136" i="15"/>
  <c r="AC135" i="15"/>
  <c r="W135" i="15"/>
  <c r="AC134" i="15"/>
  <c r="W134" i="15"/>
  <c r="AC133" i="15"/>
  <c r="W133" i="15"/>
  <c r="AC132" i="15"/>
  <c r="W132" i="15"/>
  <c r="AC131" i="15"/>
  <c r="W131" i="15"/>
  <c r="AC130" i="15"/>
  <c r="W130" i="15"/>
  <c r="AC129" i="15"/>
  <c r="W129" i="15"/>
  <c r="AC128" i="15"/>
  <c r="W128" i="15"/>
  <c r="AC127" i="15"/>
  <c r="W127" i="15"/>
  <c r="AC126" i="15"/>
  <c r="W126" i="15"/>
  <c r="AC125" i="15"/>
  <c r="W125" i="15"/>
  <c r="AC124" i="15"/>
  <c r="W124" i="15"/>
  <c r="AC123" i="15"/>
  <c r="W123" i="15"/>
  <c r="AC122" i="15"/>
  <c r="W122" i="15"/>
  <c r="AC121" i="15"/>
  <c r="W121" i="15"/>
  <c r="AC120" i="15"/>
  <c r="W120" i="15"/>
  <c r="AC119" i="15"/>
  <c r="W119" i="15"/>
  <c r="AC118" i="15"/>
  <c r="W118" i="15"/>
  <c r="AC117" i="15"/>
  <c r="W117" i="15"/>
  <c r="F117" i="15"/>
  <c r="F142" i="15" s="1"/>
  <c r="F167" i="15" s="1"/>
  <c r="F192" i="15" s="1"/>
  <c r="F217" i="15" s="1"/>
  <c r="F242" i="15" s="1"/>
  <c r="F267" i="15" s="1"/>
  <c r="F292" i="15" s="1"/>
  <c r="F317" i="15" s="1"/>
  <c r="F342" i="15" s="1"/>
  <c r="F367" i="15" s="1"/>
  <c r="F392" i="15" s="1"/>
  <c r="F417" i="15" s="1"/>
  <c r="AC116" i="15"/>
  <c r="W116" i="15"/>
  <c r="AC115" i="15"/>
  <c r="W115" i="15"/>
  <c r="AC114" i="15"/>
  <c r="W114" i="15"/>
  <c r="AC113" i="15"/>
  <c r="W113" i="15"/>
  <c r="AC112" i="15"/>
  <c r="W112" i="15"/>
  <c r="AC111" i="15"/>
  <c r="W111" i="15"/>
  <c r="AF110" i="15"/>
  <c r="AF135" i="15" s="1"/>
  <c r="AF160" i="15" s="1"/>
  <c r="AF185" i="15" s="1"/>
  <c r="AF210" i="15" s="1"/>
  <c r="AF235" i="15" s="1"/>
  <c r="AF260" i="15" s="1"/>
  <c r="AF285" i="15" s="1"/>
  <c r="AF310" i="15" s="1"/>
  <c r="AF335" i="15" s="1"/>
  <c r="AF360" i="15" s="1"/>
  <c r="AF385" i="15" s="1"/>
  <c r="AF410" i="15" s="1"/>
  <c r="AF435" i="15" s="1"/>
  <c r="AC110" i="15"/>
  <c r="W110" i="15"/>
  <c r="AH109" i="15"/>
  <c r="AH134" i="15" s="1"/>
  <c r="AH159" i="15" s="1"/>
  <c r="AH184" i="15" s="1"/>
  <c r="AH209" i="15" s="1"/>
  <c r="AH234" i="15" s="1"/>
  <c r="AH259" i="15" s="1"/>
  <c r="AH284" i="15" s="1"/>
  <c r="AH309" i="15" s="1"/>
  <c r="AH334" i="15" s="1"/>
  <c r="AH359" i="15" s="1"/>
  <c r="AH384" i="15" s="1"/>
  <c r="AH409" i="15" s="1"/>
  <c r="AH434" i="15" s="1"/>
  <c r="AC109" i="15"/>
  <c r="W109" i="15"/>
  <c r="V109" i="15"/>
  <c r="V134" i="15" s="1"/>
  <c r="V159" i="15" s="1"/>
  <c r="V184" i="15" s="1"/>
  <c r="V209" i="15" s="1"/>
  <c r="V234" i="15" s="1"/>
  <c r="V259" i="15" s="1"/>
  <c r="V284" i="15" s="1"/>
  <c r="V309" i="15" s="1"/>
  <c r="V334" i="15" s="1"/>
  <c r="V359" i="15" s="1"/>
  <c r="V384" i="15" s="1"/>
  <c r="V409" i="15" s="1"/>
  <c r="V434" i="15" s="1"/>
  <c r="AC108" i="15"/>
  <c r="W108" i="15"/>
  <c r="AH107" i="15"/>
  <c r="AH132" i="15" s="1"/>
  <c r="AH157" i="15" s="1"/>
  <c r="AH182" i="15" s="1"/>
  <c r="AH207" i="15" s="1"/>
  <c r="AH232" i="15" s="1"/>
  <c r="AH257" i="15" s="1"/>
  <c r="AH282" i="15" s="1"/>
  <c r="AH307" i="15" s="1"/>
  <c r="AH332" i="15" s="1"/>
  <c r="AH357" i="15" s="1"/>
  <c r="AH382" i="15" s="1"/>
  <c r="AH407" i="15" s="1"/>
  <c r="AH432" i="15" s="1"/>
  <c r="AC107" i="15"/>
  <c r="W107" i="15"/>
  <c r="AJ106" i="15"/>
  <c r="AJ131" i="15" s="1"/>
  <c r="AJ156" i="15" s="1"/>
  <c r="AJ181" i="15" s="1"/>
  <c r="AJ206" i="15" s="1"/>
  <c r="AJ231" i="15" s="1"/>
  <c r="AJ256" i="15" s="1"/>
  <c r="AJ281" i="15" s="1"/>
  <c r="AJ306" i="15" s="1"/>
  <c r="AJ331" i="15" s="1"/>
  <c r="AJ356" i="15" s="1"/>
  <c r="AJ381" i="15" s="1"/>
  <c r="AJ406" i="15" s="1"/>
  <c r="AJ431" i="15" s="1"/>
  <c r="AC106" i="15"/>
  <c r="W106" i="15"/>
  <c r="AC105" i="15"/>
  <c r="W105" i="15"/>
  <c r="AJ104" i="15"/>
  <c r="AJ129" i="15" s="1"/>
  <c r="AJ154" i="15" s="1"/>
  <c r="AJ179" i="15" s="1"/>
  <c r="AJ204" i="15" s="1"/>
  <c r="AJ229" i="15" s="1"/>
  <c r="AJ254" i="15" s="1"/>
  <c r="AJ279" i="15" s="1"/>
  <c r="AJ304" i="15" s="1"/>
  <c r="AJ329" i="15" s="1"/>
  <c r="AJ354" i="15" s="1"/>
  <c r="AJ379" i="15" s="1"/>
  <c r="AJ404" i="15" s="1"/>
  <c r="AJ429" i="15" s="1"/>
  <c r="AC104" i="15"/>
  <c r="W104" i="15"/>
  <c r="AL103" i="15"/>
  <c r="AC103" i="15"/>
  <c r="W103" i="15"/>
  <c r="AC102" i="15"/>
  <c r="W102" i="15"/>
  <c r="D102" i="15"/>
  <c r="D127" i="15" s="1"/>
  <c r="D152" i="15" s="1"/>
  <c r="D177" i="15" s="1"/>
  <c r="D202" i="15" s="1"/>
  <c r="D227" i="15" s="1"/>
  <c r="D252" i="15" s="1"/>
  <c r="D277" i="15" s="1"/>
  <c r="D302" i="15" s="1"/>
  <c r="D327" i="15" s="1"/>
  <c r="D352" i="15" s="1"/>
  <c r="D377" i="15" s="1"/>
  <c r="D402" i="15" s="1"/>
  <c r="D427" i="15" s="1"/>
  <c r="AC101" i="15"/>
  <c r="W101" i="15"/>
  <c r="AF100" i="15"/>
  <c r="AF125" i="15" s="1"/>
  <c r="AF150" i="15" s="1"/>
  <c r="AF175" i="15" s="1"/>
  <c r="AF200" i="15" s="1"/>
  <c r="AF225" i="15" s="1"/>
  <c r="AF250" i="15" s="1"/>
  <c r="AF275" i="15" s="1"/>
  <c r="AF300" i="15" s="1"/>
  <c r="AF325" i="15" s="1"/>
  <c r="AF350" i="15" s="1"/>
  <c r="AF375" i="15" s="1"/>
  <c r="AF400" i="15" s="1"/>
  <c r="AF425" i="15" s="1"/>
  <c r="AC100" i="15"/>
  <c r="W100" i="15"/>
  <c r="AH99" i="15"/>
  <c r="AH124" i="15" s="1"/>
  <c r="AH149" i="15" s="1"/>
  <c r="AH174" i="15" s="1"/>
  <c r="AH199" i="15" s="1"/>
  <c r="AH224" i="15" s="1"/>
  <c r="AH249" i="15" s="1"/>
  <c r="AH274" i="15" s="1"/>
  <c r="AH299" i="15" s="1"/>
  <c r="AH324" i="15" s="1"/>
  <c r="AH349" i="15" s="1"/>
  <c r="AH374" i="15" s="1"/>
  <c r="AH399" i="15" s="1"/>
  <c r="AH424" i="15" s="1"/>
  <c r="AC99" i="15"/>
  <c r="W99" i="15"/>
  <c r="V99" i="15"/>
  <c r="V124" i="15" s="1"/>
  <c r="V149" i="15" s="1"/>
  <c r="V174" i="15" s="1"/>
  <c r="V199" i="15" s="1"/>
  <c r="V224" i="15" s="1"/>
  <c r="V249" i="15" s="1"/>
  <c r="V274" i="15" s="1"/>
  <c r="V299" i="15" s="1"/>
  <c r="V324" i="15" s="1"/>
  <c r="V349" i="15" s="1"/>
  <c r="V374" i="15" s="1"/>
  <c r="V399" i="15" s="1"/>
  <c r="V424" i="15" s="1"/>
  <c r="AC98" i="15"/>
  <c r="W98" i="15"/>
  <c r="AC97" i="15"/>
  <c r="W97" i="15"/>
  <c r="AJ96" i="15"/>
  <c r="AJ121" i="15" s="1"/>
  <c r="AJ146" i="15" s="1"/>
  <c r="AJ171" i="15" s="1"/>
  <c r="AJ196" i="15" s="1"/>
  <c r="AJ221" i="15" s="1"/>
  <c r="AJ246" i="15" s="1"/>
  <c r="AJ271" i="15" s="1"/>
  <c r="AJ296" i="15" s="1"/>
  <c r="AJ321" i="15" s="1"/>
  <c r="AJ346" i="15" s="1"/>
  <c r="AJ371" i="15" s="1"/>
  <c r="AJ396" i="15" s="1"/>
  <c r="AJ421" i="15" s="1"/>
  <c r="AC96" i="15"/>
  <c r="W96" i="15"/>
  <c r="AC95" i="15"/>
  <c r="W95" i="15"/>
  <c r="AC94" i="15"/>
  <c r="W94" i="15"/>
  <c r="D94" i="15"/>
  <c r="D119" i="15" s="1"/>
  <c r="D144" i="15" s="1"/>
  <c r="D169" i="15" s="1"/>
  <c r="D194" i="15" s="1"/>
  <c r="D219" i="15" s="1"/>
  <c r="D244" i="15" s="1"/>
  <c r="D269" i="15" s="1"/>
  <c r="D294" i="15" s="1"/>
  <c r="D319" i="15" s="1"/>
  <c r="D344" i="15" s="1"/>
  <c r="D369" i="15" s="1"/>
  <c r="D394" i="15" s="1"/>
  <c r="D419" i="15" s="1"/>
  <c r="AC93" i="15"/>
  <c r="W93" i="15"/>
  <c r="AC92" i="15"/>
  <c r="W92" i="15"/>
  <c r="D92" i="15"/>
  <c r="D117" i="15" s="1"/>
  <c r="D142" i="15" s="1"/>
  <c r="D167" i="15" s="1"/>
  <c r="D192" i="15" s="1"/>
  <c r="D217" i="15" s="1"/>
  <c r="D242" i="15" s="1"/>
  <c r="D267" i="15" s="1"/>
  <c r="D292" i="15" s="1"/>
  <c r="D317" i="15" s="1"/>
  <c r="D342" i="15" s="1"/>
  <c r="D367" i="15" s="1"/>
  <c r="D392" i="15" s="1"/>
  <c r="D417" i="15" s="1"/>
  <c r="AC91" i="15"/>
  <c r="W91" i="15"/>
  <c r="V91" i="15"/>
  <c r="V116" i="15" s="1"/>
  <c r="V141" i="15" s="1"/>
  <c r="V166" i="15" s="1"/>
  <c r="V191" i="15" s="1"/>
  <c r="V216" i="15" s="1"/>
  <c r="V241" i="15" s="1"/>
  <c r="V266" i="15" s="1"/>
  <c r="V291" i="15" s="1"/>
  <c r="V316" i="15" s="1"/>
  <c r="V341" i="15" s="1"/>
  <c r="V366" i="15" s="1"/>
  <c r="V391" i="15" s="1"/>
  <c r="V416" i="15" s="1"/>
  <c r="AF90" i="15"/>
  <c r="AF115" i="15" s="1"/>
  <c r="AF140" i="15" s="1"/>
  <c r="AF165" i="15" s="1"/>
  <c r="AF190" i="15" s="1"/>
  <c r="AF215" i="15" s="1"/>
  <c r="AF240" i="15" s="1"/>
  <c r="AF265" i="15" s="1"/>
  <c r="AF290" i="15" s="1"/>
  <c r="AF315" i="15" s="1"/>
  <c r="AF340" i="15" s="1"/>
  <c r="AF365" i="15" s="1"/>
  <c r="AF390" i="15" s="1"/>
  <c r="AF415" i="15" s="1"/>
  <c r="AC90" i="15"/>
  <c r="W90" i="15"/>
  <c r="AC89" i="15"/>
  <c r="W89" i="15"/>
  <c r="V89" i="15"/>
  <c r="V114" i="15" s="1"/>
  <c r="V139" i="15" s="1"/>
  <c r="V164" i="15" s="1"/>
  <c r="V189" i="15" s="1"/>
  <c r="V214" i="15" s="1"/>
  <c r="V239" i="15" s="1"/>
  <c r="V264" i="15" s="1"/>
  <c r="V289" i="15" s="1"/>
  <c r="V314" i="15" s="1"/>
  <c r="V339" i="15" s="1"/>
  <c r="V364" i="15" s="1"/>
  <c r="V389" i="15" s="1"/>
  <c r="V414" i="15" s="1"/>
  <c r="AC88" i="15"/>
  <c r="W88" i="15"/>
  <c r="AH87" i="15"/>
  <c r="AH112" i="15" s="1"/>
  <c r="AH137" i="15" s="1"/>
  <c r="AH162" i="15" s="1"/>
  <c r="AH187" i="15" s="1"/>
  <c r="AH212" i="15" s="1"/>
  <c r="AH237" i="15" s="1"/>
  <c r="AH262" i="15" s="1"/>
  <c r="AH287" i="15" s="1"/>
  <c r="AH312" i="15" s="1"/>
  <c r="AH337" i="15" s="1"/>
  <c r="AH362" i="15" s="1"/>
  <c r="AH387" i="15" s="1"/>
  <c r="AH412" i="15" s="1"/>
  <c r="AC87" i="15"/>
  <c r="W87" i="15"/>
  <c r="AC86" i="15"/>
  <c r="W86" i="15"/>
  <c r="BA85" i="15"/>
  <c r="BA110" i="15" s="1"/>
  <c r="BA135" i="15" s="1"/>
  <c r="BA160" i="15" s="1"/>
  <c r="BA185" i="15" s="1"/>
  <c r="BA210" i="15" s="1"/>
  <c r="BA235" i="15" s="1"/>
  <c r="BA260" i="15" s="1"/>
  <c r="BA285" i="15" s="1"/>
  <c r="BA310" i="15" s="1"/>
  <c r="BA335" i="15" s="1"/>
  <c r="BA360" i="15" s="1"/>
  <c r="BA385" i="15" s="1"/>
  <c r="BA410" i="15" s="1"/>
  <c r="BA435" i="15" s="1"/>
  <c r="AL85" i="15"/>
  <c r="AJ85" i="15"/>
  <c r="AJ110" i="15" s="1"/>
  <c r="AJ135" i="15" s="1"/>
  <c r="AJ160" i="15" s="1"/>
  <c r="AJ185" i="15" s="1"/>
  <c r="AJ210" i="15" s="1"/>
  <c r="AJ235" i="15" s="1"/>
  <c r="AJ260" i="15" s="1"/>
  <c r="AJ285" i="15" s="1"/>
  <c r="AJ310" i="15" s="1"/>
  <c r="AJ335" i="15" s="1"/>
  <c r="AJ360" i="15" s="1"/>
  <c r="AJ385" i="15" s="1"/>
  <c r="AJ410" i="15" s="1"/>
  <c r="AJ435" i="15" s="1"/>
  <c r="AI85" i="15"/>
  <c r="AI110" i="15" s="1"/>
  <c r="AI135" i="15" s="1"/>
  <c r="AI160" i="15" s="1"/>
  <c r="AI185" i="15" s="1"/>
  <c r="AI210" i="15" s="1"/>
  <c r="AI235" i="15" s="1"/>
  <c r="AI260" i="15" s="1"/>
  <c r="AI285" i="15" s="1"/>
  <c r="AI310" i="15" s="1"/>
  <c r="AI335" i="15" s="1"/>
  <c r="AI360" i="15" s="1"/>
  <c r="AI385" i="15" s="1"/>
  <c r="AI410" i="15" s="1"/>
  <c r="AI435" i="15" s="1"/>
  <c r="AH85" i="15"/>
  <c r="AH110" i="15" s="1"/>
  <c r="AH135" i="15" s="1"/>
  <c r="AH160" i="15" s="1"/>
  <c r="AH185" i="15" s="1"/>
  <c r="AH210" i="15" s="1"/>
  <c r="AH235" i="15" s="1"/>
  <c r="AH260" i="15" s="1"/>
  <c r="AH285" i="15" s="1"/>
  <c r="AH310" i="15" s="1"/>
  <c r="AH335" i="15" s="1"/>
  <c r="AH360" i="15" s="1"/>
  <c r="AH385" i="15" s="1"/>
  <c r="AH410" i="15" s="1"/>
  <c r="AH435" i="15" s="1"/>
  <c r="AG85" i="15"/>
  <c r="AG110" i="15" s="1"/>
  <c r="AG135" i="15" s="1"/>
  <c r="AG160" i="15" s="1"/>
  <c r="AG185" i="15" s="1"/>
  <c r="AG210" i="15" s="1"/>
  <c r="AG235" i="15" s="1"/>
  <c r="AG260" i="15" s="1"/>
  <c r="AG285" i="15" s="1"/>
  <c r="AG310" i="15" s="1"/>
  <c r="AG335" i="15" s="1"/>
  <c r="AG360" i="15" s="1"/>
  <c r="AG385" i="15" s="1"/>
  <c r="AG410" i="15" s="1"/>
  <c r="AG435" i="15" s="1"/>
  <c r="AF85" i="15"/>
  <c r="AC85" i="15"/>
  <c r="W85" i="15"/>
  <c r="V85" i="15"/>
  <c r="V110" i="15" s="1"/>
  <c r="V135" i="15" s="1"/>
  <c r="V160" i="15" s="1"/>
  <c r="V185" i="15" s="1"/>
  <c r="V210" i="15" s="1"/>
  <c r="V235" i="15" s="1"/>
  <c r="V260" i="15" s="1"/>
  <c r="V285" i="15" s="1"/>
  <c r="V310" i="15" s="1"/>
  <c r="V335" i="15" s="1"/>
  <c r="V360" i="15" s="1"/>
  <c r="V385" i="15" s="1"/>
  <c r="V410" i="15" s="1"/>
  <c r="V435" i="15" s="1"/>
  <c r="F85" i="15"/>
  <c r="F110" i="15" s="1"/>
  <c r="F135" i="15" s="1"/>
  <c r="F160" i="15" s="1"/>
  <c r="F185" i="15" s="1"/>
  <c r="F210" i="15" s="1"/>
  <c r="F235" i="15" s="1"/>
  <c r="F260" i="15" s="1"/>
  <c r="F285" i="15" s="1"/>
  <c r="F310" i="15" s="1"/>
  <c r="F335" i="15" s="1"/>
  <c r="F360" i="15" s="1"/>
  <c r="F385" i="15" s="1"/>
  <c r="F410" i="15" s="1"/>
  <c r="F435" i="15" s="1"/>
  <c r="E85" i="15"/>
  <c r="E110" i="15" s="1"/>
  <c r="D85" i="15"/>
  <c r="D110" i="15" s="1"/>
  <c r="D135" i="15" s="1"/>
  <c r="D160" i="15" s="1"/>
  <c r="D185" i="15" s="1"/>
  <c r="D210" i="15" s="1"/>
  <c r="D235" i="15" s="1"/>
  <c r="D260" i="15" s="1"/>
  <c r="D285" i="15" s="1"/>
  <c r="D310" i="15" s="1"/>
  <c r="D335" i="15" s="1"/>
  <c r="D360" i="15" s="1"/>
  <c r="D385" i="15" s="1"/>
  <c r="D410" i="15" s="1"/>
  <c r="D435" i="15" s="1"/>
  <c r="A85" i="15"/>
  <c r="AK85" i="15" s="1"/>
  <c r="BA84" i="15"/>
  <c r="BA109" i="15" s="1"/>
  <c r="BA134" i="15" s="1"/>
  <c r="BA159" i="15" s="1"/>
  <c r="BA184" i="15" s="1"/>
  <c r="BA209" i="15" s="1"/>
  <c r="BA234" i="15" s="1"/>
  <c r="BA259" i="15" s="1"/>
  <c r="BA284" i="15" s="1"/>
  <c r="BA309" i="15" s="1"/>
  <c r="BA334" i="15" s="1"/>
  <c r="BA359" i="15" s="1"/>
  <c r="BA384" i="15" s="1"/>
  <c r="BA409" i="15" s="1"/>
  <c r="BA434" i="15" s="1"/>
  <c r="AL84" i="15"/>
  <c r="AM84" i="15" s="1"/>
  <c r="AJ84" i="15"/>
  <c r="AJ109" i="15" s="1"/>
  <c r="AJ134" i="15" s="1"/>
  <c r="AJ159" i="15" s="1"/>
  <c r="AJ184" i="15" s="1"/>
  <c r="AJ209" i="15" s="1"/>
  <c r="AJ234" i="15" s="1"/>
  <c r="AJ259" i="15" s="1"/>
  <c r="AJ284" i="15" s="1"/>
  <c r="AJ309" i="15" s="1"/>
  <c r="AJ334" i="15" s="1"/>
  <c r="AJ359" i="15" s="1"/>
  <c r="AJ384" i="15" s="1"/>
  <c r="AJ409" i="15" s="1"/>
  <c r="AJ434" i="15" s="1"/>
  <c r="AI84" i="15"/>
  <c r="AI109" i="15" s="1"/>
  <c r="AI134" i="15" s="1"/>
  <c r="AI159" i="15" s="1"/>
  <c r="AI184" i="15" s="1"/>
  <c r="AI209" i="15" s="1"/>
  <c r="AI234" i="15" s="1"/>
  <c r="AI259" i="15" s="1"/>
  <c r="AI284" i="15" s="1"/>
  <c r="AI309" i="15" s="1"/>
  <c r="AI334" i="15" s="1"/>
  <c r="AI359" i="15" s="1"/>
  <c r="AI384" i="15" s="1"/>
  <c r="AI409" i="15" s="1"/>
  <c r="AI434" i="15" s="1"/>
  <c r="AH84" i="15"/>
  <c r="AG84" i="15"/>
  <c r="AG109" i="15" s="1"/>
  <c r="AG134" i="15" s="1"/>
  <c r="AG159" i="15" s="1"/>
  <c r="AG184" i="15" s="1"/>
  <c r="AG209" i="15" s="1"/>
  <c r="AG234" i="15" s="1"/>
  <c r="AG259" i="15" s="1"/>
  <c r="AG284" i="15" s="1"/>
  <c r="AG309" i="15" s="1"/>
  <c r="AG334" i="15" s="1"/>
  <c r="AG359" i="15" s="1"/>
  <c r="AG384" i="15" s="1"/>
  <c r="AG409" i="15" s="1"/>
  <c r="AG434" i="15" s="1"/>
  <c r="AF84" i="15"/>
  <c r="AF109" i="15" s="1"/>
  <c r="AF134" i="15" s="1"/>
  <c r="AF159" i="15" s="1"/>
  <c r="AF184" i="15" s="1"/>
  <c r="AF209" i="15" s="1"/>
  <c r="AF234" i="15" s="1"/>
  <c r="AF259" i="15" s="1"/>
  <c r="AF284" i="15" s="1"/>
  <c r="AF309" i="15" s="1"/>
  <c r="AF334" i="15" s="1"/>
  <c r="AF359" i="15" s="1"/>
  <c r="AF384" i="15" s="1"/>
  <c r="AF409" i="15" s="1"/>
  <c r="AF434" i="15" s="1"/>
  <c r="AC84" i="15"/>
  <c r="W84" i="15"/>
  <c r="V84" i="15"/>
  <c r="F84" i="15"/>
  <c r="F109" i="15" s="1"/>
  <c r="F134" i="15" s="1"/>
  <c r="F159" i="15" s="1"/>
  <c r="F184" i="15" s="1"/>
  <c r="F209" i="15" s="1"/>
  <c r="F234" i="15" s="1"/>
  <c r="F259" i="15" s="1"/>
  <c r="F284" i="15" s="1"/>
  <c r="F309" i="15" s="1"/>
  <c r="F334" i="15" s="1"/>
  <c r="F359" i="15" s="1"/>
  <c r="F384" i="15" s="1"/>
  <c r="F409" i="15" s="1"/>
  <c r="F434" i="15" s="1"/>
  <c r="E84" i="15"/>
  <c r="E109" i="15" s="1"/>
  <c r="D84" i="15"/>
  <c r="D109" i="15" s="1"/>
  <c r="D134" i="15" s="1"/>
  <c r="D159" i="15" s="1"/>
  <c r="D184" i="15" s="1"/>
  <c r="D209" i="15" s="1"/>
  <c r="D234" i="15" s="1"/>
  <c r="D259" i="15" s="1"/>
  <c r="D284" i="15" s="1"/>
  <c r="D309" i="15" s="1"/>
  <c r="D334" i="15" s="1"/>
  <c r="D359" i="15" s="1"/>
  <c r="D384" i="15" s="1"/>
  <c r="D409" i="15" s="1"/>
  <c r="D434" i="15" s="1"/>
  <c r="A84" i="15"/>
  <c r="A109" i="15" s="1"/>
  <c r="BA83" i="15"/>
  <c r="BA108" i="15" s="1"/>
  <c r="BA133" i="15" s="1"/>
  <c r="BA158" i="15" s="1"/>
  <c r="BA183" i="15" s="1"/>
  <c r="BA208" i="15" s="1"/>
  <c r="BA233" i="15" s="1"/>
  <c r="BA258" i="15" s="1"/>
  <c r="BA283" i="15" s="1"/>
  <c r="BA308" i="15" s="1"/>
  <c r="BA333" i="15" s="1"/>
  <c r="BA358" i="15" s="1"/>
  <c r="BA383" i="15" s="1"/>
  <c r="BA408" i="15" s="1"/>
  <c r="BA433" i="15" s="1"/>
  <c r="AL83" i="15"/>
  <c r="AJ83" i="15"/>
  <c r="AJ108" i="15" s="1"/>
  <c r="AJ133" i="15" s="1"/>
  <c r="AJ158" i="15" s="1"/>
  <c r="AJ183" i="15" s="1"/>
  <c r="AJ208" i="15" s="1"/>
  <c r="AJ233" i="15" s="1"/>
  <c r="AJ258" i="15" s="1"/>
  <c r="AJ283" i="15" s="1"/>
  <c r="AJ308" i="15" s="1"/>
  <c r="AJ333" i="15" s="1"/>
  <c r="AJ358" i="15" s="1"/>
  <c r="AJ383" i="15" s="1"/>
  <c r="AJ408" i="15" s="1"/>
  <c r="AJ433" i="15" s="1"/>
  <c r="AI83" i="15"/>
  <c r="AI108" i="15" s="1"/>
  <c r="AI133" i="15" s="1"/>
  <c r="AI158" i="15" s="1"/>
  <c r="AI183" i="15" s="1"/>
  <c r="AI208" i="15" s="1"/>
  <c r="AI233" i="15" s="1"/>
  <c r="AI258" i="15" s="1"/>
  <c r="AI283" i="15" s="1"/>
  <c r="AI308" i="15" s="1"/>
  <c r="AI333" i="15" s="1"/>
  <c r="AI358" i="15" s="1"/>
  <c r="AI383" i="15" s="1"/>
  <c r="AI408" i="15" s="1"/>
  <c r="AI433" i="15" s="1"/>
  <c r="AH83" i="15"/>
  <c r="AH108" i="15" s="1"/>
  <c r="AH133" i="15" s="1"/>
  <c r="AH158" i="15" s="1"/>
  <c r="AH183" i="15" s="1"/>
  <c r="AH208" i="15" s="1"/>
  <c r="AH233" i="15" s="1"/>
  <c r="AH258" i="15" s="1"/>
  <c r="AH283" i="15" s="1"/>
  <c r="AH308" i="15" s="1"/>
  <c r="AH333" i="15" s="1"/>
  <c r="AH358" i="15" s="1"/>
  <c r="AH383" i="15" s="1"/>
  <c r="AH408" i="15" s="1"/>
  <c r="AH433" i="15" s="1"/>
  <c r="AG83" i="15"/>
  <c r="AG108" i="15" s="1"/>
  <c r="AG133" i="15" s="1"/>
  <c r="AG158" i="15" s="1"/>
  <c r="AG183" i="15" s="1"/>
  <c r="AG208" i="15" s="1"/>
  <c r="AG233" i="15" s="1"/>
  <c r="AG258" i="15" s="1"/>
  <c r="AG283" i="15" s="1"/>
  <c r="AG308" i="15" s="1"/>
  <c r="AG333" i="15" s="1"/>
  <c r="AG358" i="15" s="1"/>
  <c r="AG383" i="15" s="1"/>
  <c r="AG408" i="15" s="1"/>
  <c r="AG433" i="15" s="1"/>
  <c r="AF83" i="15"/>
  <c r="AF108" i="15" s="1"/>
  <c r="AF133" i="15" s="1"/>
  <c r="AF158" i="15" s="1"/>
  <c r="AF183" i="15" s="1"/>
  <c r="AF208" i="15" s="1"/>
  <c r="AF233" i="15" s="1"/>
  <c r="AF258" i="15" s="1"/>
  <c r="AF283" i="15" s="1"/>
  <c r="AF308" i="15" s="1"/>
  <c r="AF333" i="15" s="1"/>
  <c r="AF358" i="15" s="1"/>
  <c r="AF383" i="15" s="1"/>
  <c r="AF408" i="15" s="1"/>
  <c r="AF433" i="15" s="1"/>
  <c r="AC83" i="15"/>
  <c r="W83" i="15"/>
  <c r="V83" i="15"/>
  <c r="V108" i="15" s="1"/>
  <c r="V133" i="15" s="1"/>
  <c r="V158" i="15" s="1"/>
  <c r="V183" i="15" s="1"/>
  <c r="V208" i="15" s="1"/>
  <c r="V233" i="15" s="1"/>
  <c r="V258" i="15" s="1"/>
  <c r="V283" i="15" s="1"/>
  <c r="V308" i="15" s="1"/>
  <c r="V333" i="15" s="1"/>
  <c r="V358" i="15" s="1"/>
  <c r="V383" i="15" s="1"/>
  <c r="V408" i="15" s="1"/>
  <c r="V433" i="15" s="1"/>
  <c r="F83" i="15"/>
  <c r="F108" i="15" s="1"/>
  <c r="F133" i="15" s="1"/>
  <c r="F158" i="15" s="1"/>
  <c r="F183" i="15" s="1"/>
  <c r="F208" i="15" s="1"/>
  <c r="F233" i="15" s="1"/>
  <c r="F258" i="15" s="1"/>
  <c r="F283" i="15" s="1"/>
  <c r="F308" i="15" s="1"/>
  <c r="F333" i="15" s="1"/>
  <c r="F358" i="15" s="1"/>
  <c r="F383" i="15" s="1"/>
  <c r="F408" i="15" s="1"/>
  <c r="F433" i="15" s="1"/>
  <c r="E83" i="15"/>
  <c r="E108" i="15" s="1"/>
  <c r="D83" i="15"/>
  <c r="D108" i="15" s="1"/>
  <c r="D133" i="15" s="1"/>
  <c r="D158" i="15" s="1"/>
  <c r="D183" i="15" s="1"/>
  <c r="D208" i="15" s="1"/>
  <c r="D233" i="15" s="1"/>
  <c r="D258" i="15" s="1"/>
  <c r="D283" i="15" s="1"/>
  <c r="D308" i="15" s="1"/>
  <c r="D333" i="15" s="1"/>
  <c r="D358" i="15" s="1"/>
  <c r="D383" i="15" s="1"/>
  <c r="D408" i="15" s="1"/>
  <c r="D433" i="15" s="1"/>
  <c r="A83" i="15"/>
  <c r="AK83" i="15" s="1"/>
  <c r="BA82" i="15"/>
  <c r="BA107" i="15" s="1"/>
  <c r="BA132" i="15" s="1"/>
  <c r="BA157" i="15" s="1"/>
  <c r="BA182" i="15" s="1"/>
  <c r="BA207" i="15" s="1"/>
  <c r="BA232" i="15" s="1"/>
  <c r="BA257" i="15" s="1"/>
  <c r="BA282" i="15" s="1"/>
  <c r="BA307" i="15" s="1"/>
  <c r="BA332" i="15" s="1"/>
  <c r="BA357" i="15" s="1"/>
  <c r="BA382" i="15" s="1"/>
  <c r="BA407" i="15" s="1"/>
  <c r="BA432" i="15" s="1"/>
  <c r="AL82" i="15"/>
  <c r="AM82" i="15" s="1"/>
  <c r="AJ82" i="15"/>
  <c r="AJ107" i="15" s="1"/>
  <c r="AJ132" i="15" s="1"/>
  <c r="AJ157" i="15" s="1"/>
  <c r="AJ182" i="15" s="1"/>
  <c r="AJ207" i="15" s="1"/>
  <c r="AJ232" i="15" s="1"/>
  <c r="AJ257" i="15" s="1"/>
  <c r="AJ282" i="15" s="1"/>
  <c r="AJ307" i="15" s="1"/>
  <c r="AJ332" i="15" s="1"/>
  <c r="AJ357" i="15" s="1"/>
  <c r="AJ382" i="15" s="1"/>
  <c r="AJ407" i="15" s="1"/>
  <c r="AJ432" i="15" s="1"/>
  <c r="AI82" i="15"/>
  <c r="AI107" i="15" s="1"/>
  <c r="AI132" i="15" s="1"/>
  <c r="AI157" i="15" s="1"/>
  <c r="AI182" i="15" s="1"/>
  <c r="AI207" i="15" s="1"/>
  <c r="AI232" i="15" s="1"/>
  <c r="AI257" i="15" s="1"/>
  <c r="AI282" i="15" s="1"/>
  <c r="AI307" i="15" s="1"/>
  <c r="AI332" i="15" s="1"/>
  <c r="AI357" i="15" s="1"/>
  <c r="AI382" i="15" s="1"/>
  <c r="AI407" i="15" s="1"/>
  <c r="AI432" i="15" s="1"/>
  <c r="AH82" i="15"/>
  <c r="AG82" i="15"/>
  <c r="AG107" i="15" s="1"/>
  <c r="AG132" i="15" s="1"/>
  <c r="AG157" i="15" s="1"/>
  <c r="AG182" i="15" s="1"/>
  <c r="AG207" i="15" s="1"/>
  <c r="AG232" i="15" s="1"/>
  <c r="AG257" i="15" s="1"/>
  <c r="AG282" i="15" s="1"/>
  <c r="AG307" i="15" s="1"/>
  <c r="AG332" i="15" s="1"/>
  <c r="AG357" i="15" s="1"/>
  <c r="AG382" i="15" s="1"/>
  <c r="AG407" i="15" s="1"/>
  <c r="AG432" i="15" s="1"/>
  <c r="AF82" i="15"/>
  <c r="AF107" i="15" s="1"/>
  <c r="AF132" i="15" s="1"/>
  <c r="AF157" i="15" s="1"/>
  <c r="AF182" i="15" s="1"/>
  <c r="AF207" i="15" s="1"/>
  <c r="AF232" i="15" s="1"/>
  <c r="AF257" i="15" s="1"/>
  <c r="AF282" i="15" s="1"/>
  <c r="AF307" i="15" s="1"/>
  <c r="AF332" i="15" s="1"/>
  <c r="AF357" i="15" s="1"/>
  <c r="AF382" i="15" s="1"/>
  <c r="AF407" i="15" s="1"/>
  <c r="AF432" i="15" s="1"/>
  <c r="AC82" i="15"/>
  <c r="W82" i="15"/>
  <c r="V82" i="15"/>
  <c r="V107" i="15" s="1"/>
  <c r="V132" i="15" s="1"/>
  <c r="V157" i="15" s="1"/>
  <c r="V182" i="15" s="1"/>
  <c r="V207" i="15" s="1"/>
  <c r="V232" i="15" s="1"/>
  <c r="V257" i="15" s="1"/>
  <c r="V282" i="15" s="1"/>
  <c r="V307" i="15" s="1"/>
  <c r="V332" i="15" s="1"/>
  <c r="V357" i="15" s="1"/>
  <c r="V382" i="15" s="1"/>
  <c r="V407" i="15" s="1"/>
  <c r="V432" i="15" s="1"/>
  <c r="F82" i="15"/>
  <c r="F107" i="15" s="1"/>
  <c r="F132" i="15" s="1"/>
  <c r="F157" i="15" s="1"/>
  <c r="F182" i="15" s="1"/>
  <c r="F207" i="15" s="1"/>
  <c r="F232" i="15" s="1"/>
  <c r="F257" i="15" s="1"/>
  <c r="F282" i="15" s="1"/>
  <c r="F307" i="15" s="1"/>
  <c r="F332" i="15" s="1"/>
  <c r="F357" i="15" s="1"/>
  <c r="F382" i="15" s="1"/>
  <c r="F407" i="15" s="1"/>
  <c r="F432" i="15" s="1"/>
  <c r="E82" i="15"/>
  <c r="E107" i="15" s="1"/>
  <c r="D82" i="15"/>
  <c r="D107" i="15" s="1"/>
  <c r="D132" i="15" s="1"/>
  <c r="D157" i="15" s="1"/>
  <c r="D182" i="15" s="1"/>
  <c r="D207" i="15" s="1"/>
  <c r="D232" i="15" s="1"/>
  <c r="D257" i="15" s="1"/>
  <c r="D282" i="15" s="1"/>
  <c r="D307" i="15" s="1"/>
  <c r="D332" i="15" s="1"/>
  <c r="D357" i="15" s="1"/>
  <c r="D382" i="15" s="1"/>
  <c r="D407" i="15" s="1"/>
  <c r="D432" i="15" s="1"/>
  <c r="A82" i="15"/>
  <c r="A107" i="15" s="1"/>
  <c r="B107" i="15" s="1"/>
  <c r="BA81" i="15"/>
  <c r="BA106" i="15" s="1"/>
  <c r="BA131" i="15" s="1"/>
  <c r="BA156" i="15" s="1"/>
  <c r="BA181" i="15" s="1"/>
  <c r="BA206" i="15" s="1"/>
  <c r="BA231" i="15" s="1"/>
  <c r="BA256" i="15" s="1"/>
  <c r="BA281" i="15" s="1"/>
  <c r="BA306" i="15" s="1"/>
  <c r="BA331" i="15" s="1"/>
  <c r="BA356" i="15" s="1"/>
  <c r="BA381" i="15" s="1"/>
  <c r="BA406" i="15" s="1"/>
  <c r="BA431" i="15" s="1"/>
  <c r="AL81" i="15"/>
  <c r="AJ81" i="15"/>
  <c r="AI81" i="15"/>
  <c r="AI106" i="15" s="1"/>
  <c r="AI131" i="15" s="1"/>
  <c r="AI156" i="15" s="1"/>
  <c r="AI181" i="15" s="1"/>
  <c r="AI206" i="15" s="1"/>
  <c r="AI231" i="15" s="1"/>
  <c r="AI256" i="15" s="1"/>
  <c r="AI281" i="15" s="1"/>
  <c r="AI306" i="15" s="1"/>
  <c r="AI331" i="15" s="1"/>
  <c r="AI356" i="15" s="1"/>
  <c r="AI381" i="15" s="1"/>
  <c r="AI406" i="15" s="1"/>
  <c r="AI431" i="15" s="1"/>
  <c r="AH81" i="15"/>
  <c r="AH106" i="15" s="1"/>
  <c r="AH131" i="15" s="1"/>
  <c r="AH156" i="15" s="1"/>
  <c r="AH181" i="15" s="1"/>
  <c r="AH206" i="15" s="1"/>
  <c r="AH231" i="15" s="1"/>
  <c r="AH256" i="15" s="1"/>
  <c r="AH281" i="15" s="1"/>
  <c r="AH306" i="15" s="1"/>
  <c r="AH331" i="15" s="1"/>
  <c r="AH356" i="15" s="1"/>
  <c r="AH381" i="15" s="1"/>
  <c r="AH406" i="15" s="1"/>
  <c r="AH431" i="15" s="1"/>
  <c r="AG81" i="15"/>
  <c r="AG106" i="15" s="1"/>
  <c r="AG131" i="15" s="1"/>
  <c r="AG156" i="15" s="1"/>
  <c r="AG181" i="15" s="1"/>
  <c r="AG206" i="15" s="1"/>
  <c r="AG231" i="15" s="1"/>
  <c r="AG256" i="15" s="1"/>
  <c r="AG281" i="15" s="1"/>
  <c r="AG306" i="15" s="1"/>
  <c r="AG331" i="15" s="1"/>
  <c r="AG356" i="15" s="1"/>
  <c r="AG381" i="15" s="1"/>
  <c r="AG406" i="15" s="1"/>
  <c r="AG431" i="15" s="1"/>
  <c r="AF81" i="15"/>
  <c r="AF106" i="15" s="1"/>
  <c r="AF131" i="15" s="1"/>
  <c r="AF156" i="15" s="1"/>
  <c r="AF181" i="15" s="1"/>
  <c r="AF206" i="15" s="1"/>
  <c r="AF231" i="15" s="1"/>
  <c r="AF256" i="15" s="1"/>
  <c r="AF281" i="15" s="1"/>
  <c r="AF306" i="15" s="1"/>
  <c r="AF331" i="15" s="1"/>
  <c r="AF356" i="15" s="1"/>
  <c r="AF381" i="15" s="1"/>
  <c r="AF406" i="15" s="1"/>
  <c r="AF431" i="15" s="1"/>
  <c r="AC81" i="15"/>
  <c r="W81" i="15"/>
  <c r="V81" i="15"/>
  <c r="V106" i="15" s="1"/>
  <c r="V131" i="15" s="1"/>
  <c r="V156" i="15" s="1"/>
  <c r="V181" i="15" s="1"/>
  <c r="V206" i="15" s="1"/>
  <c r="V231" i="15" s="1"/>
  <c r="V256" i="15" s="1"/>
  <c r="V281" i="15" s="1"/>
  <c r="V306" i="15" s="1"/>
  <c r="V331" i="15" s="1"/>
  <c r="V356" i="15" s="1"/>
  <c r="V381" i="15" s="1"/>
  <c r="V406" i="15" s="1"/>
  <c r="V431" i="15" s="1"/>
  <c r="F81" i="15"/>
  <c r="F106" i="15" s="1"/>
  <c r="F131" i="15" s="1"/>
  <c r="F156" i="15" s="1"/>
  <c r="F181" i="15" s="1"/>
  <c r="F206" i="15" s="1"/>
  <c r="F231" i="15" s="1"/>
  <c r="F256" i="15" s="1"/>
  <c r="F281" i="15" s="1"/>
  <c r="F306" i="15" s="1"/>
  <c r="F331" i="15" s="1"/>
  <c r="F356" i="15" s="1"/>
  <c r="F381" i="15" s="1"/>
  <c r="F406" i="15" s="1"/>
  <c r="F431" i="15" s="1"/>
  <c r="E81" i="15"/>
  <c r="E106" i="15" s="1"/>
  <c r="D81" i="15"/>
  <c r="D106" i="15" s="1"/>
  <c r="D131" i="15" s="1"/>
  <c r="D156" i="15" s="1"/>
  <c r="D181" i="15" s="1"/>
  <c r="D206" i="15" s="1"/>
  <c r="D231" i="15" s="1"/>
  <c r="D256" i="15" s="1"/>
  <c r="D281" i="15" s="1"/>
  <c r="D306" i="15" s="1"/>
  <c r="D331" i="15" s="1"/>
  <c r="D356" i="15" s="1"/>
  <c r="D381" i="15" s="1"/>
  <c r="D406" i="15" s="1"/>
  <c r="D431" i="15" s="1"/>
  <c r="A81" i="15"/>
  <c r="AK81" i="15" s="1"/>
  <c r="BA80" i="15"/>
  <c r="BA105" i="15" s="1"/>
  <c r="BA130" i="15" s="1"/>
  <c r="BA155" i="15" s="1"/>
  <c r="BA180" i="15" s="1"/>
  <c r="BA205" i="15" s="1"/>
  <c r="BA230" i="15" s="1"/>
  <c r="BA255" i="15" s="1"/>
  <c r="BA280" i="15" s="1"/>
  <c r="BA305" i="15" s="1"/>
  <c r="BA330" i="15" s="1"/>
  <c r="BA355" i="15" s="1"/>
  <c r="BA380" i="15" s="1"/>
  <c r="BA405" i="15" s="1"/>
  <c r="BA430" i="15" s="1"/>
  <c r="AM80" i="15"/>
  <c r="AL80" i="15"/>
  <c r="AL105" i="15" s="1"/>
  <c r="AJ80" i="15"/>
  <c r="AJ105" i="15" s="1"/>
  <c r="AJ130" i="15" s="1"/>
  <c r="AJ155" i="15" s="1"/>
  <c r="AJ180" i="15" s="1"/>
  <c r="AJ205" i="15" s="1"/>
  <c r="AJ230" i="15" s="1"/>
  <c r="AJ255" i="15" s="1"/>
  <c r="AJ280" i="15" s="1"/>
  <c r="AJ305" i="15" s="1"/>
  <c r="AJ330" i="15" s="1"/>
  <c r="AJ355" i="15" s="1"/>
  <c r="AJ380" i="15" s="1"/>
  <c r="AJ405" i="15" s="1"/>
  <c r="AJ430" i="15" s="1"/>
  <c r="AI80" i="15"/>
  <c r="AI105" i="15" s="1"/>
  <c r="AI130" i="15" s="1"/>
  <c r="AI155" i="15" s="1"/>
  <c r="AI180" i="15" s="1"/>
  <c r="AI205" i="15" s="1"/>
  <c r="AI230" i="15" s="1"/>
  <c r="AI255" i="15" s="1"/>
  <c r="AI280" i="15" s="1"/>
  <c r="AI305" i="15" s="1"/>
  <c r="AI330" i="15" s="1"/>
  <c r="AI355" i="15" s="1"/>
  <c r="AI380" i="15" s="1"/>
  <c r="AI405" i="15" s="1"/>
  <c r="AI430" i="15" s="1"/>
  <c r="AH80" i="15"/>
  <c r="AH105" i="15" s="1"/>
  <c r="AH130" i="15" s="1"/>
  <c r="AH155" i="15" s="1"/>
  <c r="AH180" i="15" s="1"/>
  <c r="AH205" i="15" s="1"/>
  <c r="AH230" i="15" s="1"/>
  <c r="AH255" i="15" s="1"/>
  <c r="AH280" i="15" s="1"/>
  <c r="AH305" i="15" s="1"/>
  <c r="AH330" i="15" s="1"/>
  <c r="AH355" i="15" s="1"/>
  <c r="AH380" i="15" s="1"/>
  <c r="AH405" i="15" s="1"/>
  <c r="AH430" i="15" s="1"/>
  <c r="AG80" i="15"/>
  <c r="AG105" i="15" s="1"/>
  <c r="AG130" i="15" s="1"/>
  <c r="AG155" i="15" s="1"/>
  <c r="AG180" i="15" s="1"/>
  <c r="AG205" i="15" s="1"/>
  <c r="AG230" i="15" s="1"/>
  <c r="AG255" i="15" s="1"/>
  <c r="AG280" i="15" s="1"/>
  <c r="AG305" i="15" s="1"/>
  <c r="AG330" i="15" s="1"/>
  <c r="AG355" i="15" s="1"/>
  <c r="AG380" i="15" s="1"/>
  <c r="AG405" i="15" s="1"/>
  <c r="AG430" i="15" s="1"/>
  <c r="AF80" i="15"/>
  <c r="AF105" i="15" s="1"/>
  <c r="AF130" i="15" s="1"/>
  <c r="AF155" i="15" s="1"/>
  <c r="AF180" i="15" s="1"/>
  <c r="AF205" i="15" s="1"/>
  <c r="AF230" i="15" s="1"/>
  <c r="AF255" i="15" s="1"/>
  <c r="AF280" i="15" s="1"/>
  <c r="AF305" i="15" s="1"/>
  <c r="AF330" i="15" s="1"/>
  <c r="AF355" i="15" s="1"/>
  <c r="AF380" i="15" s="1"/>
  <c r="AF405" i="15" s="1"/>
  <c r="AF430" i="15" s="1"/>
  <c r="AC80" i="15"/>
  <c r="W80" i="15"/>
  <c r="V80" i="15"/>
  <c r="V105" i="15" s="1"/>
  <c r="V130" i="15" s="1"/>
  <c r="V155" i="15" s="1"/>
  <c r="V180" i="15" s="1"/>
  <c r="V205" i="15" s="1"/>
  <c r="V230" i="15" s="1"/>
  <c r="V255" i="15" s="1"/>
  <c r="V280" i="15" s="1"/>
  <c r="V305" i="15" s="1"/>
  <c r="V330" i="15" s="1"/>
  <c r="V355" i="15" s="1"/>
  <c r="V380" i="15" s="1"/>
  <c r="V405" i="15" s="1"/>
  <c r="V430" i="15" s="1"/>
  <c r="F80" i="15"/>
  <c r="F105" i="15" s="1"/>
  <c r="F130" i="15" s="1"/>
  <c r="F155" i="15" s="1"/>
  <c r="F180" i="15" s="1"/>
  <c r="F205" i="15" s="1"/>
  <c r="F230" i="15" s="1"/>
  <c r="F255" i="15" s="1"/>
  <c r="F280" i="15" s="1"/>
  <c r="F305" i="15" s="1"/>
  <c r="F330" i="15" s="1"/>
  <c r="F355" i="15" s="1"/>
  <c r="F380" i="15" s="1"/>
  <c r="F405" i="15" s="1"/>
  <c r="F430" i="15" s="1"/>
  <c r="E80" i="15"/>
  <c r="E105" i="15" s="1"/>
  <c r="D80" i="15"/>
  <c r="D105" i="15" s="1"/>
  <c r="D130" i="15" s="1"/>
  <c r="D155" i="15" s="1"/>
  <c r="D180" i="15" s="1"/>
  <c r="D205" i="15" s="1"/>
  <c r="D230" i="15" s="1"/>
  <c r="D255" i="15" s="1"/>
  <c r="D280" i="15" s="1"/>
  <c r="D305" i="15" s="1"/>
  <c r="D330" i="15" s="1"/>
  <c r="D355" i="15" s="1"/>
  <c r="D380" i="15" s="1"/>
  <c r="D405" i="15" s="1"/>
  <c r="D430" i="15" s="1"/>
  <c r="A80" i="15"/>
  <c r="A105" i="15" s="1"/>
  <c r="B105" i="15" s="1"/>
  <c r="BA79" i="15"/>
  <c r="BA104" i="15" s="1"/>
  <c r="BA129" i="15" s="1"/>
  <c r="BA154" i="15" s="1"/>
  <c r="BA179" i="15" s="1"/>
  <c r="BA204" i="15" s="1"/>
  <c r="BA229" i="15" s="1"/>
  <c r="BA254" i="15" s="1"/>
  <c r="BA279" i="15" s="1"/>
  <c r="BA304" i="15" s="1"/>
  <c r="BA329" i="15" s="1"/>
  <c r="BA354" i="15" s="1"/>
  <c r="BA379" i="15" s="1"/>
  <c r="BA404" i="15" s="1"/>
  <c r="BA429" i="15" s="1"/>
  <c r="AL79" i="15"/>
  <c r="AJ79" i="15"/>
  <c r="AI79" i="15"/>
  <c r="AI104" i="15" s="1"/>
  <c r="AI129" i="15" s="1"/>
  <c r="AI154" i="15" s="1"/>
  <c r="AI179" i="15" s="1"/>
  <c r="AI204" i="15" s="1"/>
  <c r="AI229" i="15" s="1"/>
  <c r="AI254" i="15" s="1"/>
  <c r="AI279" i="15" s="1"/>
  <c r="AI304" i="15" s="1"/>
  <c r="AI329" i="15" s="1"/>
  <c r="AI354" i="15" s="1"/>
  <c r="AI379" i="15" s="1"/>
  <c r="AI404" i="15" s="1"/>
  <c r="AI429" i="15" s="1"/>
  <c r="AH79" i="15"/>
  <c r="AH104" i="15" s="1"/>
  <c r="AH129" i="15" s="1"/>
  <c r="AH154" i="15" s="1"/>
  <c r="AH179" i="15" s="1"/>
  <c r="AH204" i="15" s="1"/>
  <c r="AH229" i="15" s="1"/>
  <c r="AH254" i="15" s="1"/>
  <c r="AH279" i="15" s="1"/>
  <c r="AH304" i="15" s="1"/>
  <c r="AH329" i="15" s="1"/>
  <c r="AH354" i="15" s="1"/>
  <c r="AH379" i="15" s="1"/>
  <c r="AH404" i="15" s="1"/>
  <c r="AH429" i="15" s="1"/>
  <c r="AG79" i="15"/>
  <c r="AG104" i="15" s="1"/>
  <c r="AG129" i="15" s="1"/>
  <c r="AG154" i="15" s="1"/>
  <c r="AG179" i="15" s="1"/>
  <c r="AG204" i="15" s="1"/>
  <c r="AG229" i="15" s="1"/>
  <c r="AG254" i="15" s="1"/>
  <c r="AG279" i="15" s="1"/>
  <c r="AG304" i="15" s="1"/>
  <c r="AG329" i="15" s="1"/>
  <c r="AG354" i="15" s="1"/>
  <c r="AG379" i="15" s="1"/>
  <c r="AG404" i="15" s="1"/>
  <c r="AG429" i="15" s="1"/>
  <c r="AF79" i="15"/>
  <c r="AF104" i="15" s="1"/>
  <c r="AF129" i="15" s="1"/>
  <c r="AF154" i="15" s="1"/>
  <c r="AF179" i="15" s="1"/>
  <c r="AF204" i="15" s="1"/>
  <c r="AF229" i="15" s="1"/>
  <c r="AF254" i="15" s="1"/>
  <c r="AF279" i="15" s="1"/>
  <c r="AF304" i="15" s="1"/>
  <c r="AF329" i="15" s="1"/>
  <c r="AF354" i="15" s="1"/>
  <c r="AF379" i="15" s="1"/>
  <c r="AF404" i="15" s="1"/>
  <c r="AF429" i="15" s="1"/>
  <c r="AC79" i="15"/>
  <c r="W79" i="15"/>
  <c r="V79" i="15"/>
  <c r="V104" i="15" s="1"/>
  <c r="V129" i="15" s="1"/>
  <c r="V154" i="15" s="1"/>
  <c r="V179" i="15" s="1"/>
  <c r="V204" i="15" s="1"/>
  <c r="V229" i="15" s="1"/>
  <c r="V254" i="15" s="1"/>
  <c r="V279" i="15" s="1"/>
  <c r="V304" i="15" s="1"/>
  <c r="V329" i="15" s="1"/>
  <c r="V354" i="15" s="1"/>
  <c r="V379" i="15" s="1"/>
  <c r="V404" i="15" s="1"/>
  <c r="V429" i="15" s="1"/>
  <c r="F79" i="15"/>
  <c r="F104" i="15" s="1"/>
  <c r="F129" i="15" s="1"/>
  <c r="F154" i="15" s="1"/>
  <c r="F179" i="15" s="1"/>
  <c r="F204" i="15" s="1"/>
  <c r="F229" i="15" s="1"/>
  <c r="F254" i="15" s="1"/>
  <c r="F279" i="15" s="1"/>
  <c r="F304" i="15" s="1"/>
  <c r="F329" i="15" s="1"/>
  <c r="F354" i="15" s="1"/>
  <c r="F379" i="15" s="1"/>
  <c r="F404" i="15" s="1"/>
  <c r="F429" i="15" s="1"/>
  <c r="E79" i="15"/>
  <c r="E104" i="15" s="1"/>
  <c r="D79" i="15"/>
  <c r="D104" i="15" s="1"/>
  <c r="D129" i="15" s="1"/>
  <c r="D154" i="15" s="1"/>
  <c r="D179" i="15" s="1"/>
  <c r="D204" i="15" s="1"/>
  <c r="D229" i="15" s="1"/>
  <c r="D254" i="15" s="1"/>
  <c r="D279" i="15" s="1"/>
  <c r="D304" i="15" s="1"/>
  <c r="D329" i="15" s="1"/>
  <c r="D354" i="15" s="1"/>
  <c r="D379" i="15" s="1"/>
  <c r="D404" i="15" s="1"/>
  <c r="D429" i="15" s="1"/>
  <c r="A79" i="15"/>
  <c r="AK79" i="15" s="1"/>
  <c r="BA78" i="15"/>
  <c r="BA103" i="15" s="1"/>
  <c r="BA128" i="15" s="1"/>
  <c r="BA153" i="15" s="1"/>
  <c r="BA178" i="15" s="1"/>
  <c r="BA203" i="15" s="1"/>
  <c r="BA228" i="15" s="1"/>
  <c r="BA253" i="15" s="1"/>
  <c r="BA278" i="15" s="1"/>
  <c r="BA303" i="15" s="1"/>
  <c r="BA328" i="15" s="1"/>
  <c r="BA353" i="15" s="1"/>
  <c r="BA378" i="15" s="1"/>
  <c r="BA403" i="15" s="1"/>
  <c r="BA428" i="15" s="1"/>
  <c r="AM78" i="15"/>
  <c r="AL78" i="15"/>
  <c r="AJ78" i="15"/>
  <c r="AJ103" i="15" s="1"/>
  <c r="AJ128" i="15" s="1"/>
  <c r="AJ153" i="15" s="1"/>
  <c r="AJ178" i="15" s="1"/>
  <c r="AJ203" i="15" s="1"/>
  <c r="AJ228" i="15" s="1"/>
  <c r="AJ253" i="15" s="1"/>
  <c r="AJ278" i="15" s="1"/>
  <c r="AJ303" i="15" s="1"/>
  <c r="AJ328" i="15" s="1"/>
  <c r="AJ353" i="15" s="1"/>
  <c r="AJ378" i="15" s="1"/>
  <c r="AJ403" i="15" s="1"/>
  <c r="AJ428" i="15" s="1"/>
  <c r="AI78" i="15"/>
  <c r="AI103" i="15" s="1"/>
  <c r="AI128" i="15" s="1"/>
  <c r="AI153" i="15" s="1"/>
  <c r="AI178" i="15" s="1"/>
  <c r="AI203" i="15" s="1"/>
  <c r="AI228" i="15" s="1"/>
  <c r="AI253" i="15" s="1"/>
  <c r="AI278" i="15" s="1"/>
  <c r="AI303" i="15" s="1"/>
  <c r="AI328" i="15" s="1"/>
  <c r="AI353" i="15" s="1"/>
  <c r="AI378" i="15" s="1"/>
  <c r="AI403" i="15" s="1"/>
  <c r="AI428" i="15" s="1"/>
  <c r="AH78" i="15"/>
  <c r="AH103" i="15" s="1"/>
  <c r="AH128" i="15" s="1"/>
  <c r="AH153" i="15" s="1"/>
  <c r="AH178" i="15" s="1"/>
  <c r="AH203" i="15" s="1"/>
  <c r="AH228" i="15" s="1"/>
  <c r="AH253" i="15" s="1"/>
  <c r="AH278" i="15" s="1"/>
  <c r="AH303" i="15" s="1"/>
  <c r="AH328" i="15" s="1"/>
  <c r="AH353" i="15" s="1"/>
  <c r="AH378" i="15" s="1"/>
  <c r="AH403" i="15" s="1"/>
  <c r="AH428" i="15" s="1"/>
  <c r="AG78" i="15"/>
  <c r="AG103" i="15" s="1"/>
  <c r="AG128" i="15" s="1"/>
  <c r="AG153" i="15" s="1"/>
  <c r="AG178" i="15" s="1"/>
  <c r="AG203" i="15" s="1"/>
  <c r="AG228" i="15" s="1"/>
  <c r="AG253" i="15" s="1"/>
  <c r="AG278" i="15" s="1"/>
  <c r="AG303" i="15" s="1"/>
  <c r="AG328" i="15" s="1"/>
  <c r="AG353" i="15" s="1"/>
  <c r="AG378" i="15" s="1"/>
  <c r="AG403" i="15" s="1"/>
  <c r="AG428" i="15" s="1"/>
  <c r="AF78" i="15"/>
  <c r="AF103" i="15" s="1"/>
  <c r="AF128" i="15" s="1"/>
  <c r="AF153" i="15" s="1"/>
  <c r="AF178" i="15" s="1"/>
  <c r="AF203" i="15" s="1"/>
  <c r="AF228" i="15" s="1"/>
  <c r="AF253" i="15" s="1"/>
  <c r="AF278" i="15" s="1"/>
  <c r="AF303" i="15" s="1"/>
  <c r="AF328" i="15" s="1"/>
  <c r="AF353" i="15" s="1"/>
  <c r="AF378" i="15" s="1"/>
  <c r="AF403" i="15" s="1"/>
  <c r="AF428" i="15" s="1"/>
  <c r="AC78" i="15"/>
  <c r="W78" i="15"/>
  <c r="V78" i="15"/>
  <c r="V103" i="15" s="1"/>
  <c r="V128" i="15" s="1"/>
  <c r="V153" i="15" s="1"/>
  <c r="V178" i="15" s="1"/>
  <c r="V203" i="15" s="1"/>
  <c r="V228" i="15" s="1"/>
  <c r="V253" i="15" s="1"/>
  <c r="V278" i="15" s="1"/>
  <c r="V303" i="15" s="1"/>
  <c r="V328" i="15" s="1"/>
  <c r="V353" i="15" s="1"/>
  <c r="V378" i="15" s="1"/>
  <c r="V403" i="15" s="1"/>
  <c r="V428" i="15" s="1"/>
  <c r="F78" i="15"/>
  <c r="F103" i="15" s="1"/>
  <c r="F128" i="15" s="1"/>
  <c r="F153" i="15" s="1"/>
  <c r="F178" i="15" s="1"/>
  <c r="F203" i="15" s="1"/>
  <c r="F228" i="15" s="1"/>
  <c r="F253" i="15" s="1"/>
  <c r="F278" i="15" s="1"/>
  <c r="F303" i="15" s="1"/>
  <c r="F328" i="15" s="1"/>
  <c r="F353" i="15" s="1"/>
  <c r="F378" i="15" s="1"/>
  <c r="F403" i="15" s="1"/>
  <c r="F428" i="15" s="1"/>
  <c r="E78" i="15"/>
  <c r="E103" i="15" s="1"/>
  <c r="D78" i="15"/>
  <c r="D103" i="15" s="1"/>
  <c r="D128" i="15" s="1"/>
  <c r="D153" i="15" s="1"/>
  <c r="D178" i="15" s="1"/>
  <c r="D203" i="15" s="1"/>
  <c r="D228" i="15" s="1"/>
  <c r="D253" i="15" s="1"/>
  <c r="D278" i="15" s="1"/>
  <c r="D303" i="15" s="1"/>
  <c r="D328" i="15" s="1"/>
  <c r="D353" i="15" s="1"/>
  <c r="D378" i="15" s="1"/>
  <c r="D403" i="15" s="1"/>
  <c r="D428" i="15" s="1"/>
  <c r="A78" i="15"/>
  <c r="A103" i="15" s="1"/>
  <c r="B103" i="15" s="1"/>
  <c r="BA77" i="15"/>
  <c r="BA102" i="15" s="1"/>
  <c r="BA127" i="15" s="1"/>
  <c r="BA152" i="15" s="1"/>
  <c r="BA177" i="15" s="1"/>
  <c r="BA202" i="15" s="1"/>
  <c r="BA227" i="15" s="1"/>
  <c r="BA252" i="15" s="1"/>
  <c r="BA277" i="15" s="1"/>
  <c r="BA302" i="15" s="1"/>
  <c r="BA327" i="15" s="1"/>
  <c r="BA352" i="15" s="1"/>
  <c r="BA377" i="15" s="1"/>
  <c r="BA402" i="15" s="1"/>
  <c r="BA427" i="15" s="1"/>
  <c r="AL77" i="15"/>
  <c r="AJ77" i="15"/>
  <c r="AJ102" i="15" s="1"/>
  <c r="AJ127" i="15" s="1"/>
  <c r="AJ152" i="15" s="1"/>
  <c r="AJ177" i="15" s="1"/>
  <c r="AJ202" i="15" s="1"/>
  <c r="AJ227" i="15" s="1"/>
  <c r="AJ252" i="15" s="1"/>
  <c r="AJ277" i="15" s="1"/>
  <c r="AJ302" i="15" s="1"/>
  <c r="AJ327" i="15" s="1"/>
  <c r="AJ352" i="15" s="1"/>
  <c r="AJ377" i="15" s="1"/>
  <c r="AJ402" i="15" s="1"/>
  <c r="AJ427" i="15" s="1"/>
  <c r="AI77" i="15"/>
  <c r="AI102" i="15" s="1"/>
  <c r="AI127" i="15" s="1"/>
  <c r="AI152" i="15" s="1"/>
  <c r="AI177" i="15" s="1"/>
  <c r="AI202" i="15" s="1"/>
  <c r="AI227" i="15" s="1"/>
  <c r="AI252" i="15" s="1"/>
  <c r="AI277" i="15" s="1"/>
  <c r="AI302" i="15" s="1"/>
  <c r="AI327" i="15" s="1"/>
  <c r="AI352" i="15" s="1"/>
  <c r="AI377" i="15" s="1"/>
  <c r="AI402" i="15" s="1"/>
  <c r="AI427" i="15" s="1"/>
  <c r="AH77" i="15"/>
  <c r="AH102" i="15" s="1"/>
  <c r="AH127" i="15" s="1"/>
  <c r="AH152" i="15" s="1"/>
  <c r="AH177" i="15" s="1"/>
  <c r="AH202" i="15" s="1"/>
  <c r="AH227" i="15" s="1"/>
  <c r="AH252" i="15" s="1"/>
  <c r="AH277" i="15" s="1"/>
  <c r="AH302" i="15" s="1"/>
  <c r="AH327" i="15" s="1"/>
  <c r="AH352" i="15" s="1"/>
  <c r="AH377" i="15" s="1"/>
  <c r="AH402" i="15" s="1"/>
  <c r="AH427" i="15" s="1"/>
  <c r="AG77" i="15"/>
  <c r="AG102" i="15" s="1"/>
  <c r="AG127" i="15" s="1"/>
  <c r="AG152" i="15" s="1"/>
  <c r="AG177" i="15" s="1"/>
  <c r="AG202" i="15" s="1"/>
  <c r="AG227" i="15" s="1"/>
  <c r="AG252" i="15" s="1"/>
  <c r="AG277" i="15" s="1"/>
  <c r="AG302" i="15" s="1"/>
  <c r="AG327" i="15" s="1"/>
  <c r="AG352" i="15" s="1"/>
  <c r="AG377" i="15" s="1"/>
  <c r="AG402" i="15" s="1"/>
  <c r="AG427" i="15" s="1"/>
  <c r="AF77" i="15"/>
  <c r="AF102" i="15" s="1"/>
  <c r="AF127" i="15" s="1"/>
  <c r="AF152" i="15" s="1"/>
  <c r="AF177" i="15" s="1"/>
  <c r="AF202" i="15" s="1"/>
  <c r="AF227" i="15" s="1"/>
  <c r="AF252" i="15" s="1"/>
  <c r="AF277" i="15" s="1"/>
  <c r="AF302" i="15" s="1"/>
  <c r="AF327" i="15" s="1"/>
  <c r="AF352" i="15" s="1"/>
  <c r="AF377" i="15" s="1"/>
  <c r="AF402" i="15" s="1"/>
  <c r="AF427" i="15" s="1"/>
  <c r="AC77" i="15"/>
  <c r="W77" i="15"/>
  <c r="V77" i="15"/>
  <c r="V102" i="15" s="1"/>
  <c r="V127" i="15" s="1"/>
  <c r="V152" i="15" s="1"/>
  <c r="V177" i="15" s="1"/>
  <c r="V202" i="15" s="1"/>
  <c r="V227" i="15" s="1"/>
  <c r="V252" i="15" s="1"/>
  <c r="V277" i="15" s="1"/>
  <c r="V302" i="15" s="1"/>
  <c r="V327" i="15" s="1"/>
  <c r="V352" i="15" s="1"/>
  <c r="V377" i="15" s="1"/>
  <c r="V402" i="15" s="1"/>
  <c r="V427" i="15" s="1"/>
  <c r="F77" i="15"/>
  <c r="F102" i="15" s="1"/>
  <c r="F127" i="15" s="1"/>
  <c r="F152" i="15" s="1"/>
  <c r="F177" i="15" s="1"/>
  <c r="F202" i="15" s="1"/>
  <c r="F227" i="15" s="1"/>
  <c r="F252" i="15" s="1"/>
  <c r="F277" i="15" s="1"/>
  <c r="F302" i="15" s="1"/>
  <c r="F327" i="15" s="1"/>
  <c r="F352" i="15" s="1"/>
  <c r="F377" i="15" s="1"/>
  <c r="F402" i="15" s="1"/>
  <c r="F427" i="15" s="1"/>
  <c r="E77" i="15"/>
  <c r="E102" i="15" s="1"/>
  <c r="D77" i="15"/>
  <c r="A77" i="15"/>
  <c r="AK77" i="15" s="1"/>
  <c r="BA76" i="15"/>
  <c r="BA101" i="15" s="1"/>
  <c r="BA126" i="15" s="1"/>
  <c r="BA151" i="15" s="1"/>
  <c r="BA176" i="15" s="1"/>
  <c r="BA201" i="15" s="1"/>
  <c r="BA226" i="15" s="1"/>
  <c r="BA251" i="15" s="1"/>
  <c r="BA276" i="15" s="1"/>
  <c r="BA301" i="15" s="1"/>
  <c r="BA326" i="15" s="1"/>
  <c r="BA351" i="15" s="1"/>
  <c r="BA376" i="15" s="1"/>
  <c r="BA401" i="15" s="1"/>
  <c r="BA426" i="15" s="1"/>
  <c r="AL76" i="15"/>
  <c r="AL101" i="15" s="1"/>
  <c r="AJ76" i="15"/>
  <c r="AJ101" i="15" s="1"/>
  <c r="AJ126" i="15" s="1"/>
  <c r="AJ151" i="15" s="1"/>
  <c r="AJ176" i="15" s="1"/>
  <c r="AJ201" i="15" s="1"/>
  <c r="AJ226" i="15" s="1"/>
  <c r="AJ251" i="15" s="1"/>
  <c r="AJ276" i="15" s="1"/>
  <c r="AJ301" i="15" s="1"/>
  <c r="AJ326" i="15" s="1"/>
  <c r="AJ351" i="15" s="1"/>
  <c r="AJ376" i="15" s="1"/>
  <c r="AJ401" i="15" s="1"/>
  <c r="AJ426" i="15" s="1"/>
  <c r="AI76" i="15"/>
  <c r="AI101" i="15" s="1"/>
  <c r="AI126" i="15" s="1"/>
  <c r="AI151" i="15" s="1"/>
  <c r="AI176" i="15" s="1"/>
  <c r="AI201" i="15" s="1"/>
  <c r="AI226" i="15" s="1"/>
  <c r="AI251" i="15" s="1"/>
  <c r="AI276" i="15" s="1"/>
  <c r="AI301" i="15" s="1"/>
  <c r="AI326" i="15" s="1"/>
  <c r="AI351" i="15" s="1"/>
  <c r="AI376" i="15" s="1"/>
  <c r="AI401" i="15" s="1"/>
  <c r="AI426" i="15" s="1"/>
  <c r="AH76" i="15"/>
  <c r="AH101" i="15" s="1"/>
  <c r="AH126" i="15" s="1"/>
  <c r="AH151" i="15" s="1"/>
  <c r="AH176" i="15" s="1"/>
  <c r="AH201" i="15" s="1"/>
  <c r="AH226" i="15" s="1"/>
  <c r="AH251" i="15" s="1"/>
  <c r="AH276" i="15" s="1"/>
  <c r="AH301" i="15" s="1"/>
  <c r="AH326" i="15" s="1"/>
  <c r="AH351" i="15" s="1"/>
  <c r="AH376" i="15" s="1"/>
  <c r="AH401" i="15" s="1"/>
  <c r="AH426" i="15" s="1"/>
  <c r="AG76" i="15"/>
  <c r="AG101" i="15" s="1"/>
  <c r="AG126" i="15" s="1"/>
  <c r="AG151" i="15" s="1"/>
  <c r="AG176" i="15" s="1"/>
  <c r="AG201" i="15" s="1"/>
  <c r="AG226" i="15" s="1"/>
  <c r="AG251" i="15" s="1"/>
  <c r="AG276" i="15" s="1"/>
  <c r="AG301" i="15" s="1"/>
  <c r="AG326" i="15" s="1"/>
  <c r="AG351" i="15" s="1"/>
  <c r="AG376" i="15" s="1"/>
  <c r="AG401" i="15" s="1"/>
  <c r="AG426" i="15" s="1"/>
  <c r="AF76" i="15"/>
  <c r="AF101" i="15" s="1"/>
  <c r="AF126" i="15" s="1"/>
  <c r="AF151" i="15" s="1"/>
  <c r="AF176" i="15" s="1"/>
  <c r="AF201" i="15" s="1"/>
  <c r="AF226" i="15" s="1"/>
  <c r="AF251" i="15" s="1"/>
  <c r="AF276" i="15" s="1"/>
  <c r="AF301" i="15" s="1"/>
  <c r="AF326" i="15" s="1"/>
  <c r="AF351" i="15" s="1"/>
  <c r="AF376" i="15" s="1"/>
  <c r="AF401" i="15" s="1"/>
  <c r="AF426" i="15" s="1"/>
  <c r="AC76" i="15"/>
  <c r="W76" i="15"/>
  <c r="V76" i="15"/>
  <c r="V101" i="15" s="1"/>
  <c r="V126" i="15" s="1"/>
  <c r="V151" i="15" s="1"/>
  <c r="V176" i="15" s="1"/>
  <c r="V201" i="15" s="1"/>
  <c r="V226" i="15" s="1"/>
  <c r="V251" i="15" s="1"/>
  <c r="V276" i="15" s="1"/>
  <c r="V301" i="15" s="1"/>
  <c r="V326" i="15" s="1"/>
  <c r="V351" i="15" s="1"/>
  <c r="V376" i="15" s="1"/>
  <c r="V401" i="15" s="1"/>
  <c r="V426" i="15" s="1"/>
  <c r="F76" i="15"/>
  <c r="F101" i="15" s="1"/>
  <c r="F126" i="15" s="1"/>
  <c r="F151" i="15" s="1"/>
  <c r="F176" i="15" s="1"/>
  <c r="F201" i="15" s="1"/>
  <c r="F226" i="15" s="1"/>
  <c r="F251" i="15" s="1"/>
  <c r="F276" i="15" s="1"/>
  <c r="F301" i="15" s="1"/>
  <c r="F326" i="15" s="1"/>
  <c r="F351" i="15" s="1"/>
  <c r="F376" i="15" s="1"/>
  <c r="F401" i="15" s="1"/>
  <c r="F426" i="15" s="1"/>
  <c r="E76" i="15"/>
  <c r="E101" i="15" s="1"/>
  <c r="D76" i="15"/>
  <c r="D101" i="15" s="1"/>
  <c r="D126" i="15" s="1"/>
  <c r="D151" i="15" s="1"/>
  <c r="D176" i="15" s="1"/>
  <c r="D201" i="15" s="1"/>
  <c r="D226" i="15" s="1"/>
  <c r="D251" i="15" s="1"/>
  <c r="D276" i="15" s="1"/>
  <c r="D301" i="15" s="1"/>
  <c r="D326" i="15" s="1"/>
  <c r="D351" i="15" s="1"/>
  <c r="D376" i="15" s="1"/>
  <c r="D401" i="15" s="1"/>
  <c r="D426" i="15" s="1"/>
  <c r="A76" i="15"/>
  <c r="A101" i="15" s="1"/>
  <c r="BA75" i="15"/>
  <c r="BA100" i="15" s="1"/>
  <c r="BA125" i="15" s="1"/>
  <c r="BA150" i="15" s="1"/>
  <c r="BA175" i="15" s="1"/>
  <c r="BA200" i="15" s="1"/>
  <c r="BA225" i="15" s="1"/>
  <c r="BA250" i="15" s="1"/>
  <c r="BA275" i="15" s="1"/>
  <c r="BA300" i="15" s="1"/>
  <c r="BA325" i="15" s="1"/>
  <c r="BA350" i="15" s="1"/>
  <c r="BA375" i="15" s="1"/>
  <c r="BA400" i="15" s="1"/>
  <c r="BA425" i="15" s="1"/>
  <c r="AL75" i="15"/>
  <c r="AJ75" i="15"/>
  <c r="AJ100" i="15" s="1"/>
  <c r="AJ125" i="15" s="1"/>
  <c r="AJ150" i="15" s="1"/>
  <c r="AJ175" i="15" s="1"/>
  <c r="AJ200" i="15" s="1"/>
  <c r="AJ225" i="15" s="1"/>
  <c r="AJ250" i="15" s="1"/>
  <c r="AJ275" i="15" s="1"/>
  <c r="AJ300" i="15" s="1"/>
  <c r="AJ325" i="15" s="1"/>
  <c r="AJ350" i="15" s="1"/>
  <c r="AJ375" i="15" s="1"/>
  <c r="AJ400" i="15" s="1"/>
  <c r="AJ425" i="15" s="1"/>
  <c r="AI75" i="15"/>
  <c r="AI100" i="15" s="1"/>
  <c r="AI125" i="15" s="1"/>
  <c r="AI150" i="15" s="1"/>
  <c r="AI175" i="15" s="1"/>
  <c r="AI200" i="15" s="1"/>
  <c r="AI225" i="15" s="1"/>
  <c r="AI250" i="15" s="1"/>
  <c r="AI275" i="15" s="1"/>
  <c r="AI300" i="15" s="1"/>
  <c r="AI325" i="15" s="1"/>
  <c r="AI350" i="15" s="1"/>
  <c r="AI375" i="15" s="1"/>
  <c r="AI400" i="15" s="1"/>
  <c r="AI425" i="15" s="1"/>
  <c r="AH75" i="15"/>
  <c r="AH100" i="15" s="1"/>
  <c r="AH125" i="15" s="1"/>
  <c r="AH150" i="15" s="1"/>
  <c r="AH175" i="15" s="1"/>
  <c r="AH200" i="15" s="1"/>
  <c r="AH225" i="15" s="1"/>
  <c r="AH250" i="15" s="1"/>
  <c r="AH275" i="15" s="1"/>
  <c r="AH300" i="15" s="1"/>
  <c r="AH325" i="15" s="1"/>
  <c r="AH350" i="15" s="1"/>
  <c r="AH375" i="15" s="1"/>
  <c r="AH400" i="15" s="1"/>
  <c r="AH425" i="15" s="1"/>
  <c r="AG75" i="15"/>
  <c r="AG100" i="15" s="1"/>
  <c r="AG125" i="15" s="1"/>
  <c r="AG150" i="15" s="1"/>
  <c r="AG175" i="15" s="1"/>
  <c r="AG200" i="15" s="1"/>
  <c r="AG225" i="15" s="1"/>
  <c r="AG250" i="15" s="1"/>
  <c r="AG275" i="15" s="1"/>
  <c r="AG300" i="15" s="1"/>
  <c r="AG325" i="15" s="1"/>
  <c r="AG350" i="15" s="1"/>
  <c r="AG375" i="15" s="1"/>
  <c r="AG400" i="15" s="1"/>
  <c r="AG425" i="15" s="1"/>
  <c r="AF75" i="15"/>
  <c r="AC75" i="15"/>
  <c r="W75" i="15"/>
  <c r="V75" i="15"/>
  <c r="V100" i="15" s="1"/>
  <c r="V125" i="15" s="1"/>
  <c r="V150" i="15" s="1"/>
  <c r="V175" i="15" s="1"/>
  <c r="V200" i="15" s="1"/>
  <c r="V225" i="15" s="1"/>
  <c r="V250" i="15" s="1"/>
  <c r="V275" i="15" s="1"/>
  <c r="V300" i="15" s="1"/>
  <c r="V325" i="15" s="1"/>
  <c r="V350" i="15" s="1"/>
  <c r="V375" i="15" s="1"/>
  <c r="V400" i="15" s="1"/>
  <c r="V425" i="15" s="1"/>
  <c r="F75" i="15"/>
  <c r="F100" i="15" s="1"/>
  <c r="F125" i="15" s="1"/>
  <c r="F150" i="15" s="1"/>
  <c r="F175" i="15" s="1"/>
  <c r="F200" i="15" s="1"/>
  <c r="F225" i="15" s="1"/>
  <c r="F250" i="15" s="1"/>
  <c r="F275" i="15" s="1"/>
  <c r="F300" i="15" s="1"/>
  <c r="F325" i="15" s="1"/>
  <c r="F350" i="15" s="1"/>
  <c r="F375" i="15" s="1"/>
  <c r="F400" i="15" s="1"/>
  <c r="F425" i="15" s="1"/>
  <c r="E75" i="15"/>
  <c r="E100" i="15" s="1"/>
  <c r="D75" i="15"/>
  <c r="D100" i="15" s="1"/>
  <c r="D125" i="15" s="1"/>
  <c r="D150" i="15" s="1"/>
  <c r="D175" i="15" s="1"/>
  <c r="D200" i="15" s="1"/>
  <c r="D225" i="15" s="1"/>
  <c r="D250" i="15" s="1"/>
  <c r="D275" i="15" s="1"/>
  <c r="D300" i="15" s="1"/>
  <c r="D325" i="15" s="1"/>
  <c r="D350" i="15" s="1"/>
  <c r="D375" i="15" s="1"/>
  <c r="D400" i="15" s="1"/>
  <c r="D425" i="15" s="1"/>
  <c r="A75" i="15"/>
  <c r="BA74" i="15"/>
  <c r="BA99" i="15" s="1"/>
  <c r="BA124" i="15" s="1"/>
  <c r="BA149" i="15" s="1"/>
  <c r="BA174" i="15" s="1"/>
  <c r="BA199" i="15" s="1"/>
  <c r="BA224" i="15" s="1"/>
  <c r="BA249" i="15" s="1"/>
  <c r="BA274" i="15" s="1"/>
  <c r="BA299" i="15" s="1"/>
  <c r="BA324" i="15" s="1"/>
  <c r="BA349" i="15" s="1"/>
  <c r="BA374" i="15" s="1"/>
  <c r="BA399" i="15" s="1"/>
  <c r="BA424" i="15" s="1"/>
  <c r="AM74" i="15"/>
  <c r="AL74" i="15"/>
  <c r="AL99" i="15" s="1"/>
  <c r="AJ74" i="15"/>
  <c r="AJ99" i="15" s="1"/>
  <c r="AJ124" i="15" s="1"/>
  <c r="AJ149" i="15" s="1"/>
  <c r="AJ174" i="15" s="1"/>
  <c r="AJ199" i="15" s="1"/>
  <c r="AJ224" i="15" s="1"/>
  <c r="AJ249" i="15" s="1"/>
  <c r="AJ274" i="15" s="1"/>
  <c r="AJ299" i="15" s="1"/>
  <c r="AJ324" i="15" s="1"/>
  <c r="AJ349" i="15" s="1"/>
  <c r="AJ374" i="15" s="1"/>
  <c r="AJ399" i="15" s="1"/>
  <c r="AJ424" i="15" s="1"/>
  <c r="AI74" i="15"/>
  <c r="AI99" i="15" s="1"/>
  <c r="AI124" i="15" s="1"/>
  <c r="AI149" i="15" s="1"/>
  <c r="AI174" i="15" s="1"/>
  <c r="AI199" i="15" s="1"/>
  <c r="AI224" i="15" s="1"/>
  <c r="AI249" i="15" s="1"/>
  <c r="AI274" i="15" s="1"/>
  <c r="AI299" i="15" s="1"/>
  <c r="AI324" i="15" s="1"/>
  <c r="AI349" i="15" s="1"/>
  <c r="AI374" i="15" s="1"/>
  <c r="AI399" i="15" s="1"/>
  <c r="AI424" i="15" s="1"/>
  <c r="AH74" i="15"/>
  <c r="AG74" i="15"/>
  <c r="AG99" i="15" s="1"/>
  <c r="AG124" i="15" s="1"/>
  <c r="AG149" i="15" s="1"/>
  <c r="AG174" i="15" s="1"/>
  <c r="AG199" i="15" s="1"/>
  <c r="AG224" i="15" s="1"/>
  <c r="AG249" i="15" s="1"/>
  <c r="AG274" i="15" s="1"/>
  <c r="AG299" i="15" s="1"/>
  <c r="AG324" i="15" s="1"/>
  <c r="AG349" i="15" s="1"/>
  <c r="AG374" i="15" s="1"/>
  <c r="AG399" i="15" s="1"/>
  <c r="AG424" i="15" s="1"/>
  <c r="AF74" i="15"/>
  <c r="AF99" i="15" s="1"/>
  <c r="AF124" i="15" s="1"/>
  <c r="AF149" i="15" s="1"/>
  <c r="AF174" i="15" s="1"/>
  <c r="AF199" i="15" s="1"/>
  <c r="AF224" i="15" s="1"/>
  <c r="AF249" i="15" s="1"/>
  <c r="AF274" i="15" s="1"/>
  <c r="AF299" i="15" s="1"/>
  <c r="AF324" i="15" s="1"/>
  <c r="AF349" i="15" s="1"/>
  <c r="AF374" i="15" s="1"/>
  <c r="AF399" i="15" s="1"/>
  <c r="AF424" i="15" s="1"/>
  <c r="AC74" i="15"/>
  <c r="W74" i="15"/>
  <c r="V74" i="15"/>
  <c r="F74" i="15"/>
  <c r="F99" i="15" s="1"/>
  <c r="F124" i="15" s="1"/>
  <c r="F149" i="15" s="1"/>
  <c r="F174" i="15" s="1"/>
  <c r="F199" i="15" s="1"/>
  <c r="F224" i="15" s="1"/>
  <c r="F249" i="15" s="1"/>
  <c r="F274" i="15" s="1"/>
  <c r="F299" i="15" s="1"/>
  <c r="F324" i="15" s="1"/>
  <c r="F349" i="15" s="1"/>
  <c r="F374" i="15" s="1"/>
  <c r="F399" i="15" s="1"/>
  <c r="F424" i="15" s="1"/>
  <c r="E74" i="15"/>
  <c r="E99" i="15" s="1"/>
  <c r="D74" i="15"/>
  <c r="D99" i="15" s="1"/>
  <c r="D124" i="15" s="1"/>
  <c r="D149" i="15" s="1"/>
  <c r="D174" i="15" s="1"/>
  <c r="D199" i="15" s="1"/>
  <c r="D224" i="15" s="1"/>
  <c r="D249" i="15" s="1"/>
  <c r="D274" i="15" s="1"/>
  <c r="D299" i="15" s="1"/>
  <c r="D324" i="15" s="1"/>
  <c r="D349" i="15" s="1"/>
  <c r="D374" i="15" s="1"/>
  <c r="D399" i="15" s="1"/>
  <c r="D424" i="15" s="1"/>
  <c r="A74" i="15"/>
  <c r="A99" i="15" s="1"/>
  <c r="B99" i="15" s="1"/>
  <c r="BA73" i="15"/>
  <c r="BA98" i="15" s="1"/>
  <c r="BA123" i="15" s="1"/>
  <c r="BA148" i="15" s="1"/>
  <c r="BA173" i="15" s="1"/>
  <c r="BA198" i="15" s="1"/>
  <c r="BA223" i="15" s="1"/>
  <c r="BA248" i="15" s="1"/>
  <c r="BA273" i="15" s="1"/>
  <c r="BA298" i="15" s="1"/>
  <c r="BA323" i="15" s="1"/>
  <c r="BA348" i="15" s="1"/>
  <c r="BA373" i="15" s="1"/>
  <c r="BA398" i="15" s="1"/>
  <c r="BA423" i="15" s="1"/>
  <c r="AL73" i="15"/>
  <c r="AJ73" i="15"/>
  <c r="AJ98" i="15" s="1"/>
  <c r="AJ123" i="15" s="1"/>
  <c r="AJ148" i="15" s="1"/>
  <c r="AJ173" i="15" s="1"/>
  <c r="AJ198" i="15" s="1"/>
  <c r="AJ223" i="15" s="1"/>
  <c r="AJ248" i="15" s="1"/>
  <c r="AJ273" i="15" s="1"/>
  <c r="AJ298" i="15" s="1"/>
  <c r="AJ323" i="15" s="1"/>
  <c r="AJ348" i="15" s="1"/>
  <c r="AJ373" i="15" s="1"/>
  <c r="AJ398" i="15" s="1"/>
  <c r="AJ423" i="15" s="1"/>
  <c r="AI73" i="15"/>
  <c r="AI98" i="15" s="1"/>
  <c r="AI123" i="15" s="1"/>
  <c r="AI148" i="15" s="1"/>
  <c r="AI173" i="15" s="1"/>
  <c r="AI198" i="15" s="1"/>
  <c r="AI223" i="15" s="1"/>
  <c r="AI248" i="15" s="1"/>
  <c r="AI273" i="15" s="1"/>
  <c r="AI298" i="15" s="1"/>
  <c r="AI323" i="15" s="1"/>
  <c r="AI348" i="15" s="1"/>
  <c r="AI373" i="15" s="1"/>
  <c r="AI398" i="15" s="1"/>
  <c r="AI423" i="15" s="1"/>
  <c r="AH73" i="15"/>
  <c r="AH98" i="15" s="1"/>
  <c r="AH123" i="15" s="1"/>
  <c r="AH148" i="15" s="1"/>
  <c r="AH173" i="15" s="1"/>
  <c r="AH198" i="15" s="1"/>
  <c r="AH223" i="15" s="1"/>
  <c r="AH248" i="15" s="1"/>
  <c r="AH273" i="15" s="1"/>
  <c r="AH298" i="15" s="1"/>
  <c r="AH323" i="15" s="1"/>
  <c r="AH348" i="15" s="1"/>
  <c r="AH373" i="15" s="1"/>
  <c r="AH398" i="15" s="1"/>
  <c r="AH423" i="15" s="1"/>
  <c r="AG73" i="15"/>
  <c r="AG98" i="15" s="1"/>
  <c r="AG123" i="15" s="1"/>
  <c r="AG148" i="15" s="1"/>
  <c r="AG173" i="15" s="1"/>
  <c r="AG198" i="15" s="1"/>
  <c r="AG223" i="15" s="1"/>
  <c r="AG248" i="15" s="1"/>
  <c r="AG273" i="15" s="1"/>
  <c r="AG298" i="15" s="1"/>
  <c r="AG323" i="15" s="1"/>
  <c r="AG348" i="15" s="1"/>
  <c r="AG373" i="15" s="1"/>
  <c r="AG398" i="15" s="1"/>
  <c r="AG423" i="15" s="1"/>
  <c r="AF73" i="15"/>
  <c r="AF98" i="15" s="1"/>
  <c r="AF123" i="15" s="1"/>
  <c r="AF148" i="15" s="1"/>
  <c r="AF173" i="15" s="1"/>
  <c r="AF198" i="15" s="1"/>
  <c r="AF223" i="15" s="1"/>
  <c r="AF248" i="15" s="1"/>
  <c r="AF273" i="15" s="1"/>
  <c r="AF298" i="15" s="1"/>
  <c r="AF323" i="15" s="1"/>
  <c r="AF348" i="15" s="1"/>
  <c r="AF373" i="15" s="1"/>
  <c r="AF398" i="15" s="1"/>
  <c r="AF423" i="15" s="1"/>
  <c r="AC73" i="15"/>
  <c r="W73" i="15"/>
  <c r="V73" i="15"/>
  <c r="V98" i="15" s="1"/>
  <c r="V123" i="15" s="1"/>
  <c r="V148" i="15" s="1"/>
  <c r="V173" i="15" s="1"/>
  <c r="V198" i="15" s="1"/>
  <c r="V223" i="15" s="1"/>
  <c r="V248" i="15" s="1"/>
  <c r="V273" i="15" s="1"/>
  <c r="V298" i="15" s="1"/>
  <c r="V323" i="15" s="1"/>
  <c r="V348" i="15" s="1"/>
  <c r="V373" i="15" s="1"/>
  <c r="V398" i="15" s="1"/>
  <c r="V423" i="15" s="1"/>
  <c r="F73" i="15"/>
  <c r="F98" i="15" s="1"/>
  <c r="F123" i="15" s="1"/>
  <c r="F148" i="15" s="1"/>
  <c r="F173" i="15" s="1"/>
  <c r="F198" i="15" s="1"/>
  <c r="F223" i="15" s="1"/>
  <c r="F248" i="15" s="1"/>
  <c r="F273" i="15" s="1"/>
  <c r="F298" i="15" s="1"/>
  <c r="F323" i="15" s="1"/>
  <c r="F348" i="15" s="1"/>
  <c r="F373" i="15" s="1"/>
  <c r="F398" i="15" s="1"/>
  <c r="F423" i="15" s="1"/>
  <c r="E73" i="15"/>
  <c r="E98" i="15" s="1"/>
  <c r="D73" i="15"/>
  <c r="D98" i="15" s="1"/>
  <c r="D123" i="15" s="1"/>
  <c r="D148" i="15" s="1"/>
  <c r="D173" i="15" s="1"/>
  <c r="D198" i="15" s="1"/>
  <c r="D223" i="15" s="1"/>
  <c r="D248" i="15" s="1"/>
  <c r="D273" i="15" s="1"/>
  <c r="D298" i="15" s="1"/>
  <c r="D323" i="15" s="1"/>
  <c r="D348" i="15" s="1"/>
  <c r="D373" i="15" s="1"/>
  <c r="D398" i="15" s="1"/>
  <c r="D423" i="15" s="1"/>
  <c r="A73" i="15"/>
  <c r="BA72" i="15"/>
  <c r="BA97" i="15" s="1"/>
  <c r="BA122" i="15" s="1"/>
  <c r="BA147" i="15" s="1"/>
  <c r="BA172" i="15" s="1"/>
  <c r="BA197" i="15" s="1"/>
  <c r="BA222" i="15" s="1"/>
  <c r="BA247" i="15" s="1"/>
  <c r="BA272" i="15" s="1"/>
  <c r="BA297" i="15" s="1"/>
  <c r="BA322" i="15" s="1"/>
  <c r="BA347" i="15" s="1"/>
  <c r="BA372" i="15" s="1"/>
  <c r="BA397" i="15" s="1"/>
  <c r="BA422" i="15" s="1"/>
  <c r="AL72" i="15"/>
  <c r="AM72" i="15" s="1"/>
  <c r="AJ72" i="15"/>
  <c r="AJ97" i="15" s="1"/>
  <c r="AJ122" i="15" s="1"/>
  <c r="AJ147" i="15" s="1"/>
  <c r="AJ172" i="15" s="1"/>
  <c r="AJ197" i="15" s="1"/>
  <c r="AJ222" i="15" s="1"/>
  <c r="AJ247" i="15" s="1"/>
  <c r="AJ272" i="15" s="1"/>
  <c r="AJ297" i="15" s="1"/>
  <c r="AJ322" i="15" s="1"/>
  <c r="AJ347" i="15" s="1"/>
  <c r="AJ372" i="15" s="1"/>
  <c r="AJ397" i="15" s="1"/>
  <c r="AJ422" i="15" s="1"/>
  <c r="AI72" i="15"/>
  <c r="AI97" i="15" s="1"/>
  <c r="AI122" i="15" s="1"/>
  <c r="AI147" i="15" s="1"/>
  <c r="AI172" i="15" s="1"/>
  <c r="AI197" i="15" s="1"/>
  <c r="AI222" i="15" s="1"/>
  <c r="AI247" i="15" s="1"/>
  <c r="AI272" i="15" s="1"/>
  <c r="AI297" i="15" s="1"/>
  <c r="AI322" i="15" s="1"/>
  <c r="AI347" i="15" s="1"/>
  <c r="AI372" i="15" s="1"/>
  <c r="AI397" i="15" s="1"/>
  <c r="AI422" i="15" s="1"/>
  <c r="AH72" i="15"/>
  <c r="AH97" i="15" s="1"/>
  <c r="AH122" i="15" s="1"/>
  <c r="AH147" i="15" s="1"/>
  <c r="AH172" i="15" s="1"/>
  <c r="AH197" i="15" s="1"/>
  <c r="AH222" i="15" s="1"/>
  <c r="AH247" i="15" s="1"/>
  <c r="AH272" i="15" s="1"/>
  <c r="AH297" i="15" s="1"/>
  <c r="AH322" i="15" s="1"/>
  <c r="AH347" i="15" s="1"/>
  <c r="AH372" i="15" s="1"/>
  <c r="AH397" i="15" s="1"/>
  <c r="AH422" i="15" s="1"/>
  <c r="AG72" i="15"/>
  <c r="AG97" i="15" s="1"/>
  <c r="AG122" i="15" s="1"/>
  <c r="AG147" i="15" s="1"/>
  <c r="AG172" i="15" s="1"/>
  <c r="AG197" i="15" s="1"/>
  <c r="AG222" i="15" s="1"/>
  <c r="AG247" i="15" s="1"/>
  <c r="AG272" i="15" s="1"/>
  <c r="AG297" i="15" s="1"/>
  <c r="AG322" i="15" s="1"/>
  <c r="AG347" i="15" s="1"/>
  <c r="AG372" i="15" s="1"/>
  <c r="AG397" i="15" s="1"/>
  <c r="AG422" i="15" s="1"/>
  <c r="AF72" i="15"/>
  <c r="AF97" i="15" s="1"/>
  <c r="AF122" i="15" s="1"/>
  <c r="AF147" i="15" s="1"/>
  <c r="AF172" i="15" s="1"/>
  <c r="AF197" i="15" s="1"/>
  <c r="AF222" i="15" s="1"/>
  <c r="AF247" i="15" s="1"/>
  <c r="AF272" i="15" s="1"/>
  <c r="AF297" i="15" s="1"/>
  <c r="AF322" i="15" s="1"/>
  <c r="AF347" i="15" s="1"/>
  <c r="AF372" i="15" s="1"/>
  <c r="AF397" i="15" s="1"/>
  <c r="AF422" i="15" s="1"/>
  <c r="AC72" i="15"/>
  <c r="W72" i="15"/>
  <c r="V72" i="15"/>
  <c r="V97" i="15" s="1"/>
  <c r="V122" i="15" s="1"/>
  <c r="V147" i="15" s="1"/>
  <c r="V172" i="15" s="1"/>
  <c r="V197" i="15" s="1"/>
  <c r="V222" i="15" s="1"/>
  <c r="V247" i="15" s="1"/>
  <c r="V272" i="15" s="1"/>
  <c r="V297" i="15" s="1"/>
  <c r="V322" i="15" s="1"/>
  <c r="V347" i="15" s="1"/>
  <c r="V372" i="15" s="1"/>
  <c r="V397" i="15" s="1"/>
  <c r="V422" i="15" s="1"/>
  <c r="F72" i="15"/>
  <c r="F97" i="15" s="1"/>
  <c r="F122" i="15" s="1"/>
  <c r="F147" i="15" s="1"/>
  <c r="F172" i="15" s="1"/>
  <c r="F197" i="15" s="1"/>
  <c r="F222" i="15" s="1"/>
  <c r="F247" i="15" s="1"/>
  <c r="F272" i="15" s="1"/>
  <c r="F297" i="15" s="1"/>
  <c r="F322" i="15" s="1"/>
  <c r="F347" i="15" s="1"/>
  <c r="F372" i="15" s="1"/>
  <c r="F397" i="15" s="1"/>
  <c r="F422" i="15" s="1"/>
  <c r="E72" i="15"/>
  <c r="E97" i="15" s="1"/>
  <c r="D72" i="15"/>
  <c r="D97" i="15" s="1"/>
  <c r="D122" i="15" s="1"/>
  <c r="D147" i="15" s="1"/>
  <c r="D172" i="15" s="1"/>
  <c r="D197" i="15" s="1"/>
  <c r="D222" i="15" s="1"/>
  <c r="D247" i="15" s="1"/>
  <c r="D272" i="15" s="1"/>
  <c r="D297" i="15" s="1"/>
  <c r="D322" i="15" s="1"/>
  <c r="D347" i="15" s="1"/>
  <c r="D372" i="15" s="1"/>
  <c r="D397" i="15" s="1"/>
  <c r="D422" i="15" s="1"/>
  <c r="A72" i="15"/>
  <c r="A97" i="15" s="1"/>
  <c r="B97" i="15" s="1"/>
  <c r="BA71" i="15"/>
  <c r="BA96" i="15" s="1"/>
  <c r="BA121" i="15" s="1"/>
  <c r="BA146" i="15" s="1"/>
  <c r="BA171" i="15" s="1"/>
  <c r="BA196" i="15" s="1"/>
  <c r="BA221" i="15" s="1"/>
  <c r="BA246" i="15" s="1"/>
  <c r="BA271" i="15" s="1"/>
  <c r="BA296" i="15" s="1"/>
  <c r="BA321" i="15" s="1"/>
  <c r="BA346" i="15" s="1"/>
  <c r="BA371" i="15" s="1"/>
  <c r="BA396" i="15" s="1"/>
  <c r="BA421" i="15" s="1"/>
  <c r="AL71" i="15"/>
  <c r="AJ71" i="15"/>
  <c r="AI71" i="15"/>
  <c r="AI96" i="15" s="1"/>
  <c r="AI121" i="15" s="1"/>
  <c r="AI146" i="15" s="1"/>
  <c r="AI171" i="15" s="1"/>
  <c r="AI196" i="15" s="1"/>
  <c r="AI221" i="15" s="1"/>
  <c r="AI246" i="15" s="1"/>
  <c r="AI271" i="15" s="1"/>
  <c r="AI296" i="15" s="1"/>
  <c r="AI321" i="15" s="1"/>
  <c r="AI346" i="15" s="1"/>
  <c r="AI371" i="15" s="1"/>
  <c r="AI396" i="15" s="1"/>
  <c r="AI421" i="15" s="1"/>
  <c r="AH71" i="15"/>
  <c r="AH96" i="15" s="1"/>
  <c r="AH121" i="15" s="1"/>
  <c r="AH146" i="15" s="1"/>
  <c r="AH171" i="15" s="1"/>
  <c r="AH196" i="15" s="1"/>
  <c r="AH221" i="15" s="1"/>
  <c r="AH246" i="15" s="1"/>
  <c r="AH271" i="15" s="1"/>
  <c r="AH296" i="15" s="1"/>
  <c r="AH321" i="15" s="1"/>
  <c r="AH346" i="15" s="1"/>
  <c r="AH371" i="15" s="1"/>
  <c r="AH396" i="15" s="1"/>
  <c r="AH421" i="15" s="1"/>
  <c r="AG71" i="15"/>
  <c r="AG96" i="15" s="1"/>
  <c r="AG121" i="15" s="1"/>
  <c r="AG146" i="15" s="1"/>
  <c r="AG171" i="15" s="1"/>
  <c r="AG196" i="15" s="1"/>
  <c r="AG221" i="15" s="1"/>
  <c r="AG246" i="15" s="1"/>
  <c r="AG271" i="15" s="1"/>
  <c r="AG296" i="15" s="1"/>
  <c r="AG321" i="15" s="1"/>
  <c r="AG346" i="15" s="1"/>
  <c r="AG371" i="15" s="1"/>
  <c r="AG396" i="15" s="1"/>
  <c r="AG421" i="15" s="1"/>
  <c r="AF71" i="15"/>
  <c r="AF96" i="15" s="1"/>
  <c r="AF121" i="15" s="1"/>
  <c r="AF146" i="15" s="1"/>
  <c r="AF171" i="15" s="1"/>
  <c r="AF196" i="15" s="1"/>
  <c r="AF221" i="15" s="1"/>
  <c r="AF246" i="15" s="1"/>
  <c r="AF271" i="15" s="1"/>
  <c r="AF296" i="15" s="1"/>
  <c r="AF321" i="15" s="1"/>
  <c r="AF346" i="15" s="1"/>
  <c r="AF371" i="15" s="1"/>
  <c r="AF396" i="15" s="1"/>
  <c r="AF421" i="15" s="1"/>
  <c r="AC71" i="15"/>
  <c r="W71" i="15"/>
  <c r="V71" i="15"/>
  <c r="V96" i="15" s="1"/>
  <c r="V121" i="15" s="1"/>
  <c r="V146" i="15" s="1"/>
  <c r="V171" i="15" s="1"/>
  <c r="V196" i="15" s="1"/>
  <c r="V221" i="15" s="1"/>
  <c r="V246" i="15" s="1"/>
  <c r="V271" i="15" s="1"/>
  <c r="V296" i="15" s="1"/>
  <c r="V321" i="15" s="1"/>
  <c r="V346" i="15" s="1"/>
  <c r="V371" i="15" s="1"/>
  <c r="V396" i="15" s="1"/>
  <c r="V421" i="15" s="1"/>
  <c r="F71" i="15"/>
  <c r="F96" i="15" s="1"/>
  <c r="F121" i="15" s="1"/>
  <c r="F146" i="15" s="1"/>
  <c r="F171" i="15" s="1"/>
  <c r="F196" i="15" s="1"/>
  <c r="F221" i="15" s="1"/>
  <c r="F246" i="15" s="1"/>
  <c r="F271" i="15" s="1"/>
  <c r="F296" i="15" s="1"/>
  <c r="F321" i="15" s="1"/>
  <c r="F346" i="15" s="1"/>
  <c r="F371" i="15" s="1"/>
  <c r="F396" i="15" s="1"/>
  <c r="F421" i="15" s="1"/>
  <c r="E71" i="15"/>
  <c r="E96" i="15" s="1"/>
  <c r="D71" i="15"/>
  <c r="D96" i="15" s="1"/>
  <c r="D121" i="15" s="1"/>
  <c r="D146" i="15" s="1"/>
  <c r="D171" i="15" s="1"/>
  <c r="D196" i="15" s="1"/>
  <c r="D221" i="15" s="1"/>
  <c r="D246" i="15" s="1"/>
  <c r="D271" i="15" s="1"/>
  <c r="D296" i="15" s="1"/>
  <c r="D321" i="15" s="1"/>
  <c r="D346" i="15" s="1"/>
  <c r="D371" i="15" s="1"/>
  <c r="D396" i="15" s="1"/>
  <c r="D421" i="15" s="1"/>
  <c r="A71" i="15"/>
  <c r="AK71" i="15" s="1"/>
  <c r="BA70" i="15"/>
  <c r="BA95" i="15" s="1"/>
  <c r="BA120" i="15" s="1"/>
  <c r="BA145" i="15" s="1"/>
  <c r="BA170" i="15" s="1"/>
  <c r="BA195" i="15" s="1"/>
  <c r="BA220" i="15" s="1"/>
  <c r="BA245" i="15" s="1"/>
  <c r="BA270" i="15" s="1"/>
  <c r="BA295" i="15" s="1"/>
  <c r="BA320" i="15" s="1"/>
  <c r="BA345" i="15" s="1"/>
  <c r="BA370" i="15" s="1"/>
  <c r="BA395" i="15" s="1"/>
  <c r="BA420" i="15" s="1"/>
  <c r="AL70" i="15"/>
  <c r="AL95" i="15" s="1"/>
  <c r="AJ70" i="15"/>
  <c r="AJ95" i="15" s="1"/>
  <c r="AJ120" i="15" s="1"/>
  <c r="AJ145" i="15" s="1"/>
  <c r="AJ170" i="15" s="1"/>
  <c r="AJ195" i="15" s="1"/>
  <c r="AJ220" i="15" s="1"/>
  <c r="AJ245" i="15" s="1"/>
  <c r="AJ270" i="15" s="1"/>
  <c r="AJ295" i="15" s="1"/>
  <c r="AJ320" i="15" s="1"/>
  <c r="AJ345" i="15" s="1"/>
  <c r="AJ370" i="15" s="1"/>
  <c r="AJ395" i="15" s="1"/>
  <c r="AJ420" i="15" s="1"/>
  <c r="AI70" i="15"/>
  <c r="AI95" i="15" s="1"/>
  <c r="AI120" i="15" s="1"/>
  <c r="AI145" i="15" s="1"/>
  <c r="AI170" i="15" s="1"/>
  <c r="AI195" i="15" s="1"/>
  <c r="AI220" i="15" s="1"/>
  <c r="AI245" i="15" s="1"/>
  <c r="AI270" i="15" s="1"/>
  <c r="AI295" i="15" s="1"/>
  <c r="AI320" i="15" s="1"/>
  <c r="AI345" i="15" s="1"/>
  <c r="AI370" i="15" s="1"/>
  <c r="AI395" i="15" s="1"/>
  <c r="AI420" i="15" s="1"/>
  <c r="AH70" i="15"/>
  <c r="AH95" i="15" s="1"/>
  <c r="AH120" i="15" s="1"/>
  <c r="AH145" i="15" s="1"/>
  <c r="AH170" i="15" s="1"/>
  <c r="AH195" i="15" s="1"/>
  <c r="AH220" i="15" s="1"/>
  <c r="AH245" i="15" s="1"/>
  <c r="AH270" i="15" s="1"/>
  <c r="AH295" i="15" s="1"/>
  <c r="AH320" i="15" s="1"/>
  <c r="AH345" i="15" s="1"/>
  <c r="AH370" i="15" s="1"/>
  <c r="AH395" i="15" s="1"/>
  <c r="AH420" i="15" s="1"/>
  <c r="AG70" i="15"/>
  <c r="AG95" i="15" s="1"/>
  <c r="AG120" i="15" s="1"/>
  <c r="AG145" i="15" s="1"/>
  <c r="AG170" i="15" s="1"/>
  <c r="AG195" i="15" s="1"/>
  <c r="AG220" i="15" s="1"/>
  <c r="AG245" i="15" s="1"/>
  <c r="AG270" i="15" s="1"/>
  <c r="AG295" i="15" s="1"/>
  <c r="AG320" i="15" s="1"/>
  <c r="AG345" i="15" s="1"/>
  <c r="AG370" i="15" s="1"/>
  <c r="AG395" i="15" s="1"/>
  <c r="AG420" i="15" s="1"/>
  <c r="AF70" i="15"/>
  <c r="AF95" i="15" s="1"/>
  <c r="AF120" i="15" s="1"/>
  <c r="AF145" i="15" s="1"/>
  <c r="AF170" i="15" s="1"/>
  <c r="AF195" i="15" s="1"/>
  <c r="AF220" i="15" s="1"/>
  <c r="AF245" i="15" s="1"/>
  <c r="AF270" i="15" s="1"/>
  <c r="AF295" i="15" s="1"/>
  <c r="AF320" i="15" s="1"/>
  <c r="AF345" i="15" s="1"/>
  <c r="AF370" i="15" s="1"/>
  <c r="AF395" i="15" s="1"/>
  <c r="AF420" i="15" s="1"/>
  <c r="AC70" i="15"/>
  <c r="W70" i="15"/>
  <c r="V70" i="15"/>
  <c r="V95" i="15" s="1"/>
  <c r="V120" i="15" s="1"/>
  <c r="V145" i="15" s="1"/>
  <c r="V170" i="15" s="1"/>
  <c r="V195" i="15" s="1"/>
  <c r="V220" i="15" s="1"/>
  <c r="V245" i="15" s="1"/>
  <c r="V270" i="15" s="1"/>
  <c r="V295" i="15" s="1"/>
  <c r="V320" i="15" s="1"/>
  <c r="V345" i="15" s="1"/>
  <c r="V370" i="15" s="1"/>
  <c r="V395" i="15" s="1"/>
  <c r="V420" i="15" s="1"/>
  <c r="F70" i="15"/>
  <c r="F95" i="15" s="1"/>
  <c r="F120" i="15" s="1"/>
  <c r="F145" i="15" s="1"/>
  <c r="F170" i="15" s="1"/>
  <c r="F195" i="15" s="1"/>
  <c r="F220" i="15" s="1"/>
  <c r="F245" i="15" s="1"/>
  <c r="F270" i="15" s="1"/>
  <c r="F295" i="15" s="1"/>
  <c r="F320" i="15" s="1"/>
  <c r="F345" i="15" s="1"/>
  <c r="F370" i="15" s="1"/>
  <c r="F395" i="15" s="1"/>
  <c r="F420" i="15" s="1"/>
  <c r="E70" i="15"/>
  <c r="E95" i="15" s="1"/>
  <c r="D70" i="15"/>
  <c r="D95" i="15" s="1"/>
  <c r="D120" i="15" s="1"/>
  <c r="D145" i="15" s="1"/>
  <c r="D170" i="15" s="1"/>
  <c r="D195" i="15" s="1"/>
  <c r="D220" i="15" s="1"/>
  <c r="D245" i="15" s="1"/>
  <c r="D270" i="15" s="1"/>
  <c r="D295" i="15" s="1"/>
  <c r="D320" i="15" s="1"/>
  <c r="D345" i="15" s="1"/>
  <c r="D370" i="15" s="1"/>
  <c r="D395" i="15" s="1"/>
  <c r="D420" i="15" s="1"/>
  <c r="A70" i="15"/>
  <c r="A95" i="15" s="1"/>
  <c r="BA69" i="15"/>
  <c r="BA94" i="15" s="1"/>
  <c r="BA119" i="15" s="1"/>
  <c r="BA144" i="15" s="1"/>
  <c r="BA169" i="15" s="1"/>
  <c r="BA194" i="15" s="1"/>
  <c r="BA219" i="15" s="1"/>
  <c r="BA244" i="15" s="1"/>
  <c r="BA269" i="15" s="1"/>
  <c r="BA294" i="15" s="1"/>
  <c r="BA319" i="15" s="1"/>
  <c r="BA344" i="15" s="1"/>
  <c r="BA369" i="15" s="1"/>
  <c r="BA394" i="15" s="1"/>
  <c r="BA419" i="15" s="1"/>
  <c r="AL69" i="15"/>
  <c r="AJ69" i="15"/>
  <c r="AJ94" i="15" s="1"/>
  <c r="AJ119" i="15" s="1"/>
  <c r="AJ144" i="15" s="1"/>
  <c r="AJ169" i="15" s="1"/>
  <c r="AJ194" i="15" s="1"/>
  <c r="AJ219" i="15" s="1"/>
  <c r="AJ244" i="15" s="1"/>
  <c r="AJ269" i="15" s="1"/>
  <c r="AJ294" i="15" s="1"/>
  <c r="AJ319" i="15" s="1"/>
  <c r="AJ344" i="15" s="1"/>
  <c r="AJ369" i="15" s="1"/>
  <c r="AJ394" i="15" s="1"/>
  <c r="AJ419" i="15" s="1"/>
  <c r="AI69" i="15"/>
  <c r="AI94" i="15" s="1"/>
  <c r="AI119" i="15" s="1"/>
  <c r="AI144" i="15" s="1"/>
  <c r="AI169" i="15" s="1"/>
  <c r="AI194" i="15" s="1"/>
  <c r="AI219" i="15" s="1"/>
  <c r="AI244" i="15" s="1"/>
  <c r="AI269" i="15" s="1"/>
  <c r="AI294" i="15" s="1"/>
  <c r="AI319" i="15" s="1"/>
  <c r="AI344" i="15" s="1"/>
  <c r="AI369" i="15" s="1"/>
  <c r="AI394" i="15" s="1"/>
  <c r="AI419" i="15" s="1"/>
  <c r="AH69" i="15"/>
  <c r="AH94" i="15" s="1"/>
  <c r="AH119" i="15" s="1"/>
  <c r="AH144" i="15" s="1"/>
  <c r="AH169" i="15" s="1"/>
  <c r="AH194" i="15" s="1"/>
  <c r="AH219" i="15" s="1"/>
  <c r="AH244" i="15" s="1"/>
  <c r="AH269" i="15" s="1"/>
  <c r="AH294" i="15" s="1"/>
  <c r="AH319" i="15" s="1"/>
  <c r="AH344" i="15" s="1"/>
  <c r="AH369" i="15" s="1"/>
  <c r="AH394" i="15" s="1"/>
  <c r="AH419" i="15" s="1"/>
  <c r="AG69" i="15"/>
  <c r="AG94" i="15" s="1"/>
  <c r="AG119" i="15" s="1"/>
  <c r="AG144" i="15" s="1"/>
  <c r="AG169" i="15" s="1"/>
  <c r="AG194" i="15" s="1"/>
  <c r="AG219" i="15" s="1"/>
  <c r="AG244" i="15" s="1"/>
  <c r="AG269" i="15" s="1"/>
  <c r="AG294" i="15" s="1"/>
  <c r="AG319" i="15" s="1"/>
  <c r="AG344" i="15" s="1"/>
  <c r="AG369" i="15" s="1"/>
  <c r="AG394" i="15" s="1"/>
  <c r="AG419" i="15" s="1"/>
  <c r="AF69" i="15"/>
  <c r="AF94" i="15" s="1"/>
  <c r="AF119" i="15" s="1"/>
  <c r="AF144" i="15" s="1"/>
  <c r="AF169" i="15" s="1"/>
  <c r="AF194" i="15" s="1"/>
  <c r="AF219" i="15" s="1"/>
  <c r="AF244" i="15" s="1"/>
  <c r="AF269" i="15" s="1"/>
  <c r="AF294" i="15" s="1"/>
  <c r="AF319" i="15" s="1"/>
  <c r="AF344" i="15" s="1"/>
  <c r="AF369" i="15" s="1"/>
  <c r="AF394" i="15" s="1"/>
  <c r="AF419" i="15" s="1"/>
  <c r="AC69" i="15"/>
  <c r="W69" i="15"/>
  <c r="V69" i="15"/>
  <c r="V94" i="15" s="1"/>
  <c r="V119" i="15" s="1"/>
  <c r="V144" i="15" s="1"/>
  <c r="V169" i="15" s="1"/>
  <c r="V194" i="15" s="1"/>
  <c r="V219" i="15" s="1"/>
  <c r="V244" i="15" s="1"/>
  <c r="V269" i="15" s="1"/>
  <c r="V294" i="15" s="1"/>
  <c r="V319" i="15" s="1"/>
  <c r="V344" i="15" s="1"/>
  <c r="V369" i="15" s="1"/>
  <c r="V394" i="15" s="1"/>
  <c r="V419" i="15" s="1"/>
  <c r="F69" i="15"/>
  <c r="F94" i="15" s="1"/>
  <c r="F119" i="15" s="1"/>
  <c r="F144" i="15" s="1"/>
  <c r="F169" i="15" s="1"/>
  <c r="F194" i="15" s="1"/>
  <c r="F219" i="15" s="1"/>
  <c r="F244" i="15" s="1"/>
  <c r="F269" i="15" s="1"/>
  <c r="F294" i="15" s="1"/>
  <c r="F319" i="15" s="1"/>
  <c r="F344" i="15" s="1"/>
  <c r="F369" i="15" s="1"/>
  <c r="F394" i="15" s="1"/>
  <c r="F419" i="15" s="1"/>
  <c r="E69" i="15"/>
  <c r="E94" i="15" s="1"/>
  <c r="D69" i="15"/>
  <c r="A69" i="15"/>
  <c r="AK69" i="15" s="1"/>
  <c r="BA68" i="15"/>
  <c r="BA93" i="15" s="1"/>
  <c r="BA118" i="15" s="1"/>
  <c r="BA143" i="15" s="1"/>
  <c r="BA168" i="15" s="1"/>
  <c r="BA193" i="15" s="1"/>
  <c r="BA218" i="15" s="1"/>
  <c r="BA243" i="15" s="1"/>
  <c r="BA268" i="15" s="1"/>
  <c r="BA293" i="15" s="1"/>
  <c r="BA318" i="15" s="1"/>
  <c r="BA343" i="15" s="1"/>
  <c r="BA368" i="15" s="1"/>
  <c r="BA393" i="15" s="1"/>
  <c r="BA418" i="15" s="1"/>
  <c r="AL68" i="15"/>
  <c r="AL93" i="15" s="1"/>
  <c r="AJ68" i="15"/>
  <c r="AJ93" i="15" s="1"/>
  <c r="AJ118" i="15" s="1"/>
  <c r="AJ143" i="15" s="1"/>
  <c r="AJ168" i="15" s="1"/>
  <c r="AJ193" i="15" s="1"/>
  <c r="AJ218" i="15" s="1"/>
  <c r="AJ243" i="15" s="1"/>
  <c r="AJ268" i="15" s="1"/>
  <c r="AJ293" i="15" s="1"/>
  <c r="AJ318" i="15" s="1"/>
  <c r="AJ343" i="15" s="1"/>
  <c r="AJ368" i="15" s="1"/>
  <c r="AJ393" i="15" s="1"/>
  <c r="AJ418" i="15" s="1"/>
  <c r="AI68" i="15"/>
  <c r="AI93" i="15" s="1"/>
  <c r="AI118" i="15" s="1"/>
  <c r="AI143" i="15" s="1"/>
  <c r="AI168" i="15" s="1"/>
  <c r="AI193" i="15" s="1"/>
  <c r="AI218" i="15" s="1"/>
  <c r="AI243" i="15" s="1"/>
  <c r="AI268" i="15" s="1"/>
  <c r="AI293" i="15" s="1"/>
  <c r="AI318" i="15" s="1"/>
  <c r="AI343" i="15" s="1"/>
  <c r="AI368" i="15" s="1"/>
  <c r="AI393" i="15" s="1"/>
  <c r="AI418" i="15" s="1"/>
  <c r="AH68" i="15"/>
  <c r="AH93" i="15" s="1"/>
  <c r="AH118" i="15" s="1"/>
  <c r="AH143" i="15" s="1"/>
  <c r="AH168" i="15" s="1"/>
  <c r="AH193" i="15" s="1"/>
  <c r="AH218" i="15" s="1"/>
  <c r="AH243" i="15" s="1"/>
  <c r="AH268" i="15" s="1"/>
  <c r="AH293" i="15" s="1"/>
  <c r="AH318" i="15" s="1"/>
  <c r="AH343" i="15" s="1"/>
  <c r="AH368" i="15" s="1"/>
  <c r="AH393" i="15" s="1"/>
  <c r="AH418" i="15" s="1"/>
  <c r="AG68" i="15"/>
  <c r="AG93" i="15" s="1"/>
  <c r="AG118" i="15" s="1"/>
  <c r="AG143" i="15" s="1"/>
  <c r="AG168" i="15" s="1"/>
  <c r="AG193" i="15" s="1"/>
  <c r="AG218" i="15" s="1"/>
  <c r="AG243" i="15" s="1"/>
  <c r="AG268" i="15" s="1"/>
  <c r="AG293" i="15" s="1"/>
  <c r="AG318" i="15" s="1"/>
  <c r="AG343" i="15" s="1"/>
  <c r="AG368" i="15" s="1"/>
  <c r="AG393" i="15" s="1"/>
  <c r="AG418" i="15" s="1"/>
  <c r="AF68" i="15"/>
  <c r="AF93" i="15" s="1"/>
  <c r="AF118" i="15" s="1"/>
  <c r="AF143" i="15" s="1"/>
  <c r="AF168" i="15" s="1"/>
  <c r="AF193" i="15" s="1"/>
  <c r="AF218" i="15" s="1"/>
  <c r="AF243" i="15" s="1"/>
  <c r="AF268" i="15" s="1"/>
  <c r="AF293" i="15" s="1"/>
  <c r="AF318" i="15" s="1"/>
  <c r="AF343" i="15" s="1"/>
  <c r="AF368" i="15" s="1"/>
  <c r="AF393" i="15" s="1"/>
  <c r="AF418" i="15" s="1"/>
  <c r="AC68" i="15"/>
  <c r="W68" i="15"/>
  <c r="V68" i="15"/>
  <c r="V93" i="15" s="1"/>
  <c r="V118" i="15" s="1"/>
  <c r="V143" i="15" s="1"/>
  <c r="V168" i="15" s="1"/>
  <c r="V193" i="15" s="1"/>
  <c r="V218" i="15" s="1"/>
  <c r="V243" i="15" s="1"/>
  <c r="V268" i="15" s="1"/>
  <c r="V293" i="15" s="1"/>
  <c r="V318" i="15" s="1"/>
  <c r="V343" i="15" s="1"/>
  <c r="V368" i="15" s="1"/>
  <c r="V393" i="15" s="1"/>
  <c r="V418" i="15" s="1"/>
  <c r="F68" i="15"/>
  <c r="F93" i="15" s="1"/>
  <c r="F118" i="15" s="1"/>
  <c r="F143" i="15" s="1"/>
  <c r="F168" i="15" s="1"/>
  <c r="F193" i="15" s="1"/>
  <c r="F218" i="15" s="1"/>
  <c r="F243" i="15" s="1"/>
  <c r="F268" i="15" s="1"/>
  <c r="F293" i="15" s="1"/>
  <c r="F318" i="15" s="1"/>
  <c r="F343" i="15" s="1"/>
  <c r="F368" i="15" s="1"/>
  <c r="F393" i="15" s="1"/>
  <c r="F418" i="15" s="1"/>
  <c r="E68" i="15"/>
  <c r="E93" i="15" s="1"/>
  <c r="D68" i="15"/>
  <c r="D93" i="15" s="1"/>
  <c r="D118" i="15" s="1"/>
  <c r="D143" i="15" s="1"/>
  <c r="D168" i="15" s="1"/>
  <c r="D193" i="15" s="1"/>
  <c r="D218" i="15" s="1"/>
  <c r="D243" i="15" s="1"/>
  <c r="D268" i="15" s="1"/>
  <c r="D293" i="15" s="1"/>
  <c r="D318" i="15" s="1"/>
  <c r="D343" i="15" s="1"/>
  <c r="D368" i="15" s="1"/>
  <c r="D393" i="15" s="1"/>
  <c r="D418" i="15" s="1"/>
  <c r="A68" i="15"/>
  <c r="A93" i="15" s="1"/>
  <c r="BA67" i="15"/>
  <c r="BA92" i="15" s="1"/>
  <c r="BA117" i="15" s="1"/>
  <c r="BA142" i="15" s="1"/>
  <c r="BA167" i="15" s="1"/>
  <c r="BA192" i="15" s="1"/>
  <c r="BA217" i="15" s="1"/>
  <c r="BA242" i="15" s="1"/>
  <c r="BA267" i="15" s="1"/>
  <c r="BA292" i="15" s="1"/>
  <c r="BA317" i="15" s="1"/>
  <c r="BA342" i="15" s="1"/>
  <c r="BA367" i="15" s="1"/>
  <c r="BA392" i="15" s="1"/>
  <c r="BA417" i="15" s="1"/>
  <c r="AL67" i="15"/>
  <c r="AJ67" i="15"/>
  <c r="AJ92" i="15" s="1"/>
  <c r="AJ117" i="15" s="1"/>
  <c r="AJ142" i="15" s="1"/>
  <c r="AJ167" i="15" s="1"/>
  <c r="AJ192" i="15" s="1"/>
  <c r="AJ217" i="15" s="1"/>
  <c r="AJ242" i="15" s="1"/>
  <c r="AJ267" i="15" s="1"/>
  <c r="AJ292" i="15" s="1"/>
  <c r="AJ317" i="15" s="1"/>
  <c r="AJ342" i="15" s="1"/>
  <c r="AJ367" i="15" s="1"/>
  <c r="AJ392" i="15" s="1"/>
  <c r="AJ417" i="15" s="1"/>
  <c r="AI67" i="15"/>
  <c r="AI92" i="15" s="1"/>
  <c r="AI117" i="15" s="1"/>
  <c r="AI142" i="15" s="1"/>
  <c r="AI167" i="15" s="1"/>
  <c r="AI192" i="15" s="1"/>
  <c r="AI217" i="15" s="1"/>
  <c r="AI242" i="15" s="1"/>
  <c r="AI267" i="15" s="1"/>
  <c r="AI292" i="15" s="1"/>
  <c r="AI317" i="15" s="1"/>
  <c r="AI342" i="15" s="1"/>
  <c r="AI367" i="15" s="1"/>
  <c r="AI392" i="15" s="1"/>
  <c r="AI417" i="15" s="1"/>
  <c r="AH67" i="15"/>
  <c r="AH92" i="15" s="1"/>
  <c r="AH117" i="15" s="1"/>
  <c r="AH142" i="15" s="1"/>
  <c r="AH167" i="15" s="1"/>
  <c r="AH192" i="15" s="1"/>
  <c r="AH217" i="15" s="1"/>
  <c r="AH242" i="15" s="1"/>
  <c r="AH267" i="15" s="1"/>
  <c r="AH292" i="15" s="1"/>
  <c r="AH317" i="15" s="1"/>
  <c r="AH342" i="15" s="1"/>
  <c r="AH367" i="15" s="1"/>
  <c r="AH392" i="15" s="1"/>
  <c r="AH417" i="15" s="1"/>
  <c r="AG67" i="15"/>
  <c r="AG92" i="15" s="1"/>
  <c r="AG117" i="15" s="1"/>
  <c r="AG142" i="15" s="1"/>
  <c r="AG167" i="15" s="1"/>
  <c r="AG192" i="15" s="1"/>
  <c r="AG217" i="15" s="1"/>
  <c r="AG242" i="15" s="1"/>
  <c r="AG267" i="15" s="1"/>
  <c r="AG292" i="15" s="1"/>
  <c r="AG317" i="15" s="1"/>
  <c r="AG342" i="15" s="1"/>
  <c r="AG367" i="15" s="1"/>
  <c r="AG392" i="15" s="1"/>
  <c r="AG417" i="15" s="1"/>
  <c r="AF67" i="15"/>
  <c r="AF92" i="15" s="1"/>
  <c r="AF117" i="15" s="1"/>
  <c r="AF142" i="15" s="1"/>
  <c r="AF167" i="15" s="1"/>
  <c r="AF192" i="15" s="1"/>
  <c r="AF217" i="15" s="1"/>
  <c r="AF242" i="15" s="1"/>
  <c r="AF267" i="15" s="1"/>
  <c r="AF292" i="15" s="1"/>
  <c r="AF317" i="15" s="1"/>
  <c r="AF342" i="15" s="1"/>
  <c r="AF367" i="15" s="1"/>
  <c r="AF392" i="15" s="1"/>
  <c r="AF417" i="15" s="1"/>
  <c r="AC67" i="15"/>
  <c r="W67" i="15"/>
  <c r="V67" i="15"/>
  <c r="V92" i="15" s="1"/>
  <c r="V117" i="15" s="1"/>
  <c r="V142" i="15" s="1"/>
  <c r="V167" i="15" s="1"/>
  <c r="V192" i="15" s="1"/>
  <c r="V217" i="15" s="1"/>
  <c r="V242" i="15" s="1"/>
  <c r="V267" i="15" s="1"/>
  <c r="V292" i="15" s="1"/>
  <c r="V317" i="15" s="1"/>
  <c r="V342" i="15" s="1"/>
  <c r="V367" i="15" s="1"/>
  <c r="V392" i="15" s="1"/>
  <c r="V417" i="15" s="1"/>
  <c r="F67" i="15"/>
  <c r="F92" i="15" s="1"/>
  <c r="E67" i="15"/>
  <c r="E92" i="15" s="1"/>
  <c r="D67" i="15"/>
  <c r="A67" i="15"/>
  <c r="AK67" i="15" s="1"/>
  <c r="BA66" i="15"/>
  <c r="BA91" i="15" s="1"/>
  <c r="BA116" i="15" s="1"/>
  <c r="BA141" i="15" s="1"/>
  <c r="BA166" i="15" s="1"/>
  <c r="BA191" i="15" s="1"/>
  <c r="BA216" i="15" s="1"/>
  <c r="BA241" i="15" s="1"/>
  <c r="BA266" i="15" s="1"/>
  <c r="BA291" i="15" s="1"/>
  <c r="BA316" i="15" s="1"/>
  <c r="BA341" i="15" s="1"/>
  <c r="BA366" i="15" s="1"/>
  <c r="BA391" i="15" s="1"/>
  <c r="BA416" i="15" s="1"/>
  <c r="AL66" i="15"/>
  <c r="AL91" i="15" s="1"/>
  <c r="AJ66" i="15"/>
  <c r="AJ91" i="15" s="1"/>
  <c r="AJ116" i="15" s="1"/>
  <c r="AJ141" i="15" s="1"/>
  <c r="AJ166" i="15" s="1"/>
  <c r="AJ191" i="15" s="1"/>
  <c r="AJ216" i="15" s="1"/>
  <c r="AJ241" i="15" s="1"/>
  <c r="AJ266" i="15" s="1"/>
  <c r="AJ291" i="15" s="1"/>
  <c r="AJ316" i="15" s="1"/>
  <c r="AJ341" i="15" s="1"/>
  <c r="AJ366" i="15" s="1"/>
  <c r="AJ391" i="15" s="1"/>
  <c r="AJ416" i="15" s="1"/>
  <c r="AI66" i="15"/>
  <c r="AI91" i="15" s="1"/>
  <c r="AI116" i="15" s="1"/>
  <c r="AI141" i="15" s="1"/>
  <c r="AI166" i="15" s="1"/>
  <c r="AI191" i="15" s="1"/>
  <c r="AI216" i="15" s="1"/>
  <c r="AI241" i="15" s="1"/>
  <c r="AI266" i="15" s="1"/>
  <c r="AI291" i="15" s="1"/>
  <c r="AI316" i="15" s="1"/>
  <c r="AI341" i="15" s="1"/>
  <c r="AI366" i="15" s="1"/>
  <c r="AI391" i="15" s="1"/>
  <c r="AI416" i="15" s="1"/>
  <c r="AH66" i="15"/>
  <c r="AH91" i="15" s="1"/>
  <c r="AH116" i="15" s="1"/>
  <c r="AH141" i="15" s="1"/>
  <c r="AH166" i="15" s="1"/>
  <c r="AH191" i="15" s="1"/>
  <c r="AH216" i="15" s="1"/>
  <c r="AH241" i="15" s="1"/>
  <c r="AH266" i="15" s="1"/>
  <c r="AH291" i="15" s="1"/>
  <c r="AH316" i="15" s="1"/>
  <c r="AH341" i="15" s="1"/>
  <c r="AH366" i="15" s="1"/>
  <c r="AH391" i="15" s="1"/>
  <c r="AH416" i="15" s="1"/>
  <c r="AG66" i="15"/>
  <c r="AG91" i="15" s="1"/>
  <c r="AG116" i="15" s="1"/>
  <c r="AG141" i="15" s="1"/>
  <c r="AG166" i="15" s="1"/>
  <c r="AG191" i="15" s="1"/>
  <c r="AG216" i="15" s="1"/>
  <c r="AG241" i="15" s="1"/>
  <c r="AG266" i="15" s="1"/>
  <c r="AG291" i="15" s="1"/>
  <c r="AG316" i="15" s="1"/>
  <c r="AG341" i="15" s="1"/>
  <c r="AG366" i="15" s="1"/>
  <c r="AG391" i="15" s="1"/>
  <c r="AG416" i="15" s="1"/>
  <c r="AF66" i="15"/>
  <c r="AF91" i="15" s="1"/>
  <c r="AF116" i="15" s="1"/>
  <c r="AF141" i="15" s="1"/>
  <c r="AF166" i="15" s="1"/>
  <c r="AF191" i="15" s="1"/>
  <c r="AF216" i="15" s="1"/>
  <c r="AF241" i="15" s="1"/>
  <c r="AF266" i="15" s="1"/>
  <c r="AF291" i="15" s="1"/>
  <c r="AF316" i="15" s="1"/>
  <c r="AF341" i="15" s="1"/>
  <c r="AF366" i="15" s="1"/>
  <c r="AF391" i="15" s="1"/>
  <c r="AF416" i="15" s="1"/>
  <c r="AC66" i="15"/>
  <c r="W66" i="15"/>
  <c r="V66" i="15"/>
  <c r="F66" i="15"/>
  <c r="F91" i="15" s="1"/>
  <c r="F116" i="15" s="1"/>
  <c r="F141" i="15" s="1"/>
  <c r="F166" i="15" s="1"/>
  <c r="F191" i="15" s="1"/>
  <c r="F216" i="15" s="1"/>
  <c r="F241" i="15" s="1"/>
  <c r="F266" i="15" s="1"/>
  <c r="F291" i="15" s="1"/>
  <c r="F316" i="15" s="1"/>
  <c r="F341" i="15" s="1"/>
  <c r="F366" i="15" s="1"/>
  <c r="F391" i="15" s="1"/>
  <c r="F416" i="15" s="1"/>
  <c r="E66" i="15"/>
  <c r="E91" i="15" s="1"/>
  <c r="D66" i="15"/>
  <c r="D91" i="15" s="1"/>
  <c r="D116" i="15" s="1"/>
  <c r="D141" i="15" s="1"/>
  <c r="D166" i="15" s="1"/>
  <c r="D191" i="15" s="1"/>
  <c r="D216" i="15" s="1"/>
  <c r="D241" i="15" s="1"/>
  <c r="D266" i="15" s="1"/>
  <c r="D291" i="15" s="1"/>
  <c r="D316" i="15" s="1"/>
  <c r="D341" i="15" s="1"/>
  <c r="D366" i="15" s="1"/>
  <c r="D391" i="15" s="1"/>
  <c r="D416" i="15" s="1"/>
  <c r="A66" i="15"/>
  <c r="A91" i="15" s="1"/>
  <c r="B91" i="15" s="1"/>
  <c r="BA65" i="15"/>
  <c r="BA90" i="15" s="1"/>
  <c r="BA115" i="15" s="1"/>
  <c r="BA140" i="15" s="1"/>
  <c r="BA165" i="15" s="1"/>
  <c r="BA190" i="15" s="1"/>
  <c r="BA215" i="15" s="1"/>
  <c r="BA240" i="15" s="1"/>
  <c r="BA265" i="15" s="1"/>
  <c r="BA290" i="15" s="1"/>
  <c r="BA315" i="15" s="1"/>
  <c r="BA340" i="15" s="1"/>
  <c r="BA365" i="15" s="1"/>
  <c r="BA390" i="15" s="1"/>
  <c r="BA415" i="15" s="1"/>
  <c r="AL65" i="15"/>
  <c r="AJ65" i="15"/>
  <c r="AJ90" i="15" s="1"/>
  <c r="AJ115" i="15" s="1"/>
  <c r="AJ140" i="15" s="1"/>
  <c r="AJ165" i="15" s="1"/>
  <c r="AJ190" i="15" s="1"/>
  <c r="AJ215" i="15" s="1"/>
  <c r="AJ240" i="15" s="1"/>
  <c r="AJ265" i="15" s="1"/>
  <c r="AJ290" i="15" s="1"/>
  <c r="AJ315" i="15" s="1"/>
  <c r="AJ340" i="15" s="1"/>
  <c r="AJ365" i="15" s="1"/>
  <c r="AJ390" i="15" s="1"/>
  <c r="AJ415" i="15" s="1"/>
  <c r="AI65" i="15"/>
  <c r="AI90" i="15" s="1"/>
  <c r="AI115" i="15" s="1"/>
  <c r="AI140" i="15" s="1"/>
  <c r="AI165" i="15" s="1"/>
  <c r="AI190" i="15" s="1"/>
  <c r="AI215" i="15" s="1"/>
  <c r="AI240" i="15" s="1"/>
  <c r="AI265" i="15" s="1"/>
  <c r="AI290" i="15" s="1"/>
  <c r="AI315" i="15" s="1"/>
  <c r="AI340" i="15" s="1"/>
  <c r="AI365" i="15" s="1"/>
  <c r="AI390" i="15" s="1"/>
  <c r="AI415" i="15" s="1"/>
  <c r="AH65" i="15"/>
  <c r="AH90" i="15" s="1"/>
  <c r="AH115" i="15" s="1"/>
  <c r="AH140" i="15" s="1"/>
  <c r="AH165" i="15" s="1"/>
  <c r="AH190" i="15" s="1"/>
  <c r="AH215" i="15" s="1"/>
  <c r="AH240" i="15" s="1"/>
  <c r="AH265" i="15" s="1"/>
  <c r="AH290" i="15" s="1"/>
  <c r="AH315" i="15" s="1"/>
  <c r="AH340" i="15" s="1"/>
  <c r="AH365" i="15" s="1"/>
  <c r="AH390" i="15" s="1"/>
  <c r="AH415" i="15" s="1"/>
  <c r="AG65" i="15"/>
  <c r="AG90" i="15" s="1"/>
  <c r="AG115" i="15" s="1"/>
  <c r="AG140" i="15" s="1"/>
  <c r="AG165" i="15" s="1"/>
  <c r="AG190" i="15" s="1"/>
  <c r="AG215" i="15" s="1"/>
  <c r="AG240" i="15" s="1"/>
  <c r="AG265" i="15" s="1"/>
  <c r="AG290" i="15" s="1"/>
  <c r="AG315" i="15" s="1"/>
  <c r="AG340" i="15" s="1"/>
  <c r="AG365" i="15" s="1"/>
  <c r="AG390" i="15" s="1"/>
  <c r="AG415" i="15" s="1"/>
  <c r="AF65" i="15"/>
  <c r="AC65" i="15"/>
  <c r="W65" i="15"/>
  <c r="V65" i="15"/>
  <c r="V90" i="15" s="1"/>
  <c r="V115" i="15" s="1"/>
  <c r="V140" i="15" s="1"/>
  <c r="V165" i="15" s="1"/>
  <c r="V190" i="15" s="1"/>
  <c r="V215" i="15" s="1"/>
  <c r="V240" i="15" s="1"/>
  <c r="V265" i="15" s="1"/>
  <c r="V290" i="15" s="1"/>
  <c r="V315" i="15" s="1"/>
  <c r="V340" i="15" s="1"/>
  <c r="V365" i="15" s="1"/>
  <c r="V390" i="15" s="1"/>
  <c r="V415" i="15" s="1"/>
  <c r="F65" i="15"/>
  <c r="F90" i="15" s="1"/>
  <c r="F115" i="15" s="1"/>
  <c r="F140" i="15" s="1"/>
  <c r="F165" i="15" s="1"/>
  <c r="F190" i="15" s="1"/>
  <c r="F215" i="15" s="1"/>
  <c r="F240" i="15" s="1"/>
  <c r="F265" i="15" s="1"/>
  <c r="F290" i="15" s="1"/>
  <c r="F315" i="15" s="1"/>
  <c r="F340" i="15" s="1"/>
  <c r="F365" i="15" s="1"/>
  <c r="F390" i="15" s="1"/>
  <c r="F415" i="15" s="1"/>
  <c r="E65" i="15"/>
  <c r="E90" i="15" s="1"/>
  <c r="D65" i="15"/>
  <c r="D90" i="15" s="1"/>
  <c r="D115" i="15" s="1"/>
  <c r="D140" i="15" s="1"/>
  <c r="D165" i="15" s="1"/>
  <c r="D190" i="15" s="1"/>
  <c r="D215" i="15" s="1"/>
  <c r="D240" i="15" s="1"/>
  <c r="D265" i="15" s="1"/>
  <c r="D290" i="15" s="1"/>
  <c r="D315" i="15" s="1"/>
  <c r="D340" i="15" s="1"/>
  <c r="D365" i="15" s="1"/>
  <c r="D390" i="15" s="1"/>
  <c r="D415" i="15" s="1"/>
  <c r="A65" i="15"/>
  <c r="AK65" i="15" s="1"/>
  <c r="BA64" i="15"/>
  <c r="BA89" i="15" s="1"/>
  <c r="BA114" i="15" s="1"/>
  <c r="BA139" i="15" s="1"/>
  <c r="BA164" i="15" s="1"/>
  <c r="BA189" i="15" s="1"/>
  <c r="BA214" i="15" s="1"/>
  <c r="BA239" i="15" s="1"/>
  <c r="BA264" i="15" s="1"/>
  <c r="BA289" i="15" s="1"/>
  <c r="BA314" i="15" s="1"/>
  <c r="BA339" i="15" s="1"/>
  <c r="BA364" i="15" s="1"/>
  <c r="BA389" i="15" s="1"/>
  <c r="BA414" i="15" s="1"/>
  <c r="AL64" i="15"/>
  <c r="AL89" i="15" s="1"/>
  <c r="AJ64" i="15"/>
  <c r="AJ89" i="15" s="1"/>
  <c r="AJ114" i="15" s="1"/>
  <c r="AJ139" i="15" s="1"/>
  <c r="AJ164" i="15" s="1"/>
  <c r="AJ189" i="15" s="1"/>
  <c r="AJ214" i="15" s="1"/>
  <c r="AJ239" i="15" s="1"/>
  <c r="AJ264" i="15" s="1"/>
  <c r="AJ289" i="15" s="1"/>
  <c r="AJ314" i="15" s="1"/>
  <c r="AJ339" i="15" s="1"/>
  <c r="AJ364" i="15" s="1"/>
  <c r="AJ389" i="15" s="1"/>
  <c r="AJ414" i="15" s="1"/>
  <c r="AI64" i="15"/>
  <c r="AI89" i="15" s="1"/>
  <c r="AI114" i="15" s="1"/>
  <c r="AI139" i="15" s="1"/>
  <c r="AI164" i="15" s="1"/>
  <c r="AI189" i="15" s="1"/>
  <c r="AI214" i="15" s="1"/>
  <c r="AI239" i="15" s="1"/>
  <c r="AI264" i="15" s="1"/>
  <c r="AI289" i="15" s="1"/>
  <c r="AI314" i="15" s="1"/>
  <c r="AI339" i="15" s="1"/>
  <c r="AI364" i="15" s="1"/>
  <c r="AI389" i="15" s="1"/>
  <c r="AI414" i="15" s="1"/>
  <c r="AH64" i="15"/>
  <c r="AH89" i="15" s="1"/>
  <c r="AH114" i="15" s="1"/>
  <c r="AH139" i="15" s="1"/>
  <c r="AH164" i="15" s="1"/>
  <c r="AH189" i="15" s="1"/>
  <c r="AH214" i="15" s="1"/>
  <c r="AH239" i="15" s="1"/>
  <c r="AH264" i="15" s="1"/>
  <c r="AH289" i="15" s="1"/>
  <c r="AH314" i="15" s="1"/>
  <c r="AH339" i="15" s="1"/>
  <c r="AH364" i="15" s="1"/>
  <c r="AH389" i="15" s="1"/>
  <c r="AH414" i="15" s="1"/>
  <c r="AG64" i="15"/>
  <c r="AG89" i="15" s="1"/>
  <c r="AG114" i="15" s="1"/>
  <c r="AG139" i="15" s="1"/>
  <c r="AG164" i="15" s="1"/>
  <c r="AG189" i="15" s="1"/>
  <c r="AG214" i="15" s="1"/>
  <c r="AG239" i="15" s="1"/>
  <c r="AG264" i="15" s="1"/>
  <c r="AG289" i="15" s="1"/>
  <c r="AG314" i="15" s="1"/>
  <c r="AG339" i="15" s="1"/>
  <c r="AG364" i="15" s="1"/>
  <c r="AG389" i="15" s="1"/>
  <c r="AG414" i="15" s="1"/>
  <c r="AF64" i="15"/>
  <c r="AF89" i="15" s="1"/>
  <c r="AF114" i="15" s="1"/>
  <c r="AF139" i="15" s="1"/>
  <c r="AF164" i="15" s="1"/>
  <c r="AF189" i="15" s="1"/>
  <c r="AF214" i="15" s="1"/>
  <c r="AF239" i="15" s="1"/>
  <c r="AF264" i="15" s="1"/>
  <c r="AF289" i="15" s="1"/>
  <c r="AF314" i="15" s="1"/>
  <c r="AF339" i="15" s="1"/>
  <c r="AF364" i="15" s="1"/>
  <c r="AF389" i="15" s="1"/>
  <c r="AF414" i="15" s="1"/>
  <c r="AC64" i="15"/>
  <c r="W64" i="15"/>
  <c r="V64" i="15"/>
  <c r="F64" i="15"/>
  <c r="F89" i="15" s="1"/>
  <c r="F114" i="15" s="1"/>
  <c r="F139" i="15" s="1"/>
  <c r="F164" i="15" s="1"/>
  <c r="F189" i="15" s="1"/>
  <c r="F214" i="15" s="1"/>
  <c r="F239" i="15" s="1"/>
  <c r="F264" i="15" s="1"/>
  <c r="F289" i="15" s="1"/>
  <c r="F314" i="15" s="1"/>
  <c r="F339" i="15" s="1"/>
  <c r="F364" i="15" s="1"/>
  <c r="F389" i="15" s="1"/>
  <c r="F414" i="15" s="1"/>
  <c r="E64" i="15"/>
  <c r="E89" i="15" s="1"/>
  <c r="D64" i="15"/>
  <c r="D89" i="15" s="1"/>
  <c r="D114" i="15" s="1"/>
  <c r="D139" i="15" s="1"/>
  <c r="D164" i="15" s="1"/>
  <c r="D189" i="15" s="1"/>
  <c r="D214" i="15" s="1"/>
  <c r="D239" i="15" s="1"/>
  <c r="D264" i="15" s="1"/>
  <c r="D289" i="15" s="1"/>
  <c r="D314" i="15" s="1"/>
  <c r="D339" i="15" s="1"/>
  <c r="D364" i="15" s="1"/>
  <c r="D389" i="15" s="1"/>
  <c r="D414" i="15" s="1"/>
  <c r="A64" i="15"/>
  <c r="A89" i="15" s="1"/>
  <c r="B89" i="15" s="1"/>
  <c r="BA63" i="15"/>
  <c r="BA88" i="15" s="1"/>
  <c r="BA113" i="15" s="1"/>
  <c r="BA138" i="15" s="1"/>
  <c r="BA163" i="15" s="1"/>
  <c r="BA188" i="15" s="1"/>
  <c r="BA213" i="15" s="1"/>
  <c r="BA238" i="15" s="1"/>
  <c r="BA263" i="15" s="1"/>
  <c r="BA288" i="15" s="1"/>
  <c r="BA313" i="15" s="1"/>
  <c r="BA338" i="15" s="1"/>
  <c r="BA363" i="15" s="1"/>
  <c r="BA388" i="15" s="1"/>
  <c r="BA413" i="15" s="1"/>
  <c r="AL63" i="15"/>
  <c r="AJ63" i="15"/>
  <c r="AJ88" i="15" s="1"/>
  <c r="AJ113" i="15" s="1"/>
  <c r="AJ138" i="15" s="1"/>
  <c r="AJ163" i="15" s="1"/>
  <c r="AJ188" i="15" s="1"/>
  <c r="AJ213" i="15" s="1"/>
  <c r="AJ238" i="15" s="1"/>
  <c r="AJ263" i="15" s="1"/>
  <c r="AJ288" i="15" s="1"/>
  <c r="AJ313" i="15" s="1"/>
  <c r="AJ338" i="15" s="1"/>
  <c r="AJ363" i="15" s="1"/>
  <c r="AJ388" i="15" s="1"/>
  <c r="AJ413" i="15" s="1"/>
  <c r="AI63" i="15"/>
  <c r="AI88" i="15" s="1"/>
  <c r="AI113" i="15" s="1"/>
  <c r="AI138" i="15" s="1"/>
  <c r="AI163" i="15" s="1"/>
  <c r="AI188" i="15" s="1"/>
  <c r="AI213" i="15" s="1"/>
  <c r="AI238" i="15" s="1"/>
  <c r="AI263" i="15" s="1"/>
  <c r="AI288" i="15" s="1"/>
  <c r="AI313" i="15" s="1"/>
  <c r="AI338" i="15" s="1"/>
  <c r="AI363" i="15" s="1"/>
  <c r="AI388" i="15" s="1"/>
  <c r="AI413" i="15" s="1"/>
  <c r="AH63" i="15"/>
  <c r="AH88" i="15" s="1"/>
  <c r="AH113" i="15" s="1"/>
  <c r="AH138" i="15" s="1"/>
  <c r="AH163" i="15" s="1"/>
  <c r="AH188" i="15" s="1"/>
  <c r="AH213" i="15" s="1"/>
  <c r="AH238" i="15" s="1"/>
  <c r="AH263" i="15" s="1"/>
  <c r="AH288" i="15" s="1"/>
  <c r="AH313" i="15" s="1"/>
  <c r="AH338" i="15" s="1"/>
  <c r="AH363" i="15" s="1"/>
  <c r="AH388" i="15" s="1"/>
  <c r="AH413" i="15" s="1"/>
  <c r="AG63" i="15"/>
  <c r="AG88" i="15" s="1"/>
  <c r="AG113" i="15" s="1"/>
  <c r="AG138" i="15" s="1"/>
  <c r="AG163" i="15" s="1"/>
  <c r="AG188" i="15" s="1"/>
  <c r="AG213" i="15" s="1"/>
  <c r="AG238" i="15" s="1"/>
  <c r="AG263" i="15" s="1"/>
  <c r="AG288" i="15" s="1"/>
  <c r="AG313" i="15" s="1"/>
  <c r="AG338" i="15" s="1"/>
  <c r="AG363" i="15" s="1"/>
  <c r="AG388" i="15" s="1"/>
  <c r="AG413" i="15" s="1"/>
  <c r="AF63" i="15"/>
  <c r="AF88" i="15" s="1"/>
  <c r="AF113" i="15" s="1"/>
  <c r="AF138" i="15" s="1"/>
  <c r="AF163" i="15" s="1"/>
  <c r="AF188" i="15" s="1"/>
  <c r="AF213" i="15" s="1"/>
  <c r="AF238" i="15" s="1"/>
  <c r="AF263" i="15" s="1"/>
  <c r="AF288" i="15" s="1"/>
  <c r="AF313" i="15" s="1"/>
  <c r="AF338" i="15" s="1"/>
  <c r="AF363" i="15" s="1"/>
  <c r="AF388" i="15" s="1"/>
  <c r="AF413" i="15" s="1"/>
  <c r="AC63" i="15"/>
  <c r="W63" i="15"/>
  <c r="V63" i="15"/>
  <c r="V88" i="15" s="1"/>
  <c r="V113" i="15" s="1"/>
  <c r="V138" i="15" s="1"/>
  <c r="V163" i="15" s="1"/>
  <c r="V188" i="15" s="1"/>
  <c r="V213" i="15" s="1"/>
  <c r="V238" i="15" s="1"/>
  <c r="V263" i="15" s="1"/>
  <c r="V288" i="15" s="1"/>
  <c r="V313" i="15" s="1"/>
  <c r="V338" i="15" s="1"/>
  <c r="V363" i="15" s="1"/>
  <c r="V388" i="15" s="1"/>
  <c r="V413" i="15" s="1"/>
  <c r="F63" i="15"/>
  <c r="F88" i="15" s="1"/>
  <c r="F113" i="15" s="1"/>
  <c r="F138" i="15" s="1"/>
  <c r="F163" i="15" s="1"/>
  <c r="F188" i="15" s="1"/>
  <c r="F213" i="15" s="1"/>
  <c r="F238" i="15" s="1"/>
  <c r="F263" i="15" s="1"/>
  <c r="F288" i="15" s="1"/>
  <c r="F313" i="15" s="1"/>
  <c r="F338" i="15" s="1"/>
  <c r="F363" i="15" s="1"/>
  <c r="F388" i="15" s="1"/>
  <c r="F413" i="15" s="1"/>
  <c r="E63" i="15"/>
  <c r="E88" i="15" s="1"/>
  <c r="D63" i="15"/>
  <c r="D88" i="15" s="1"/>
  <c r="D113" i="15" s="1"/>
  <c r="D138" i="15" s="1"/>
  <c r="D163" i="15" s="1"/>
  <c r="D188" i="15" s="1"/>
  <c r="D213" i="15" s="1"/>
  <c r="D238" i="15" s="1"/>
  <c r="D263" i="15" s="1"/>
  <c r="D288" i="15" s="1"/>
  <c r="D313" i="15" s="1"/>
  <c r="D338" i="15" s="1"/>
  <c r="D363" i="15" s="1"/>
  <c r="D388" i="15" s="1"/>
  <c r="D413" i="15" s="1"/>
  <c r="A63" i="15"/>
  <c r="AK63" i="15" s="1"/>
  <c r="BA62" i="15"/>
  <c r="BA87" i="15" s="1"/>
  <c r="BA112" i="15" s="1"/>
  <c r="BA137" i="15" s="1"/>
  <c r="BA162" i="15" s="1"/>
  <c r="BA187" i="15" s="1"/>
  <c r="BA212" i="15" s="1"/>
  <c r="BA237" i="15" s="1"/>
  <c r="BA262" i="15" s="1"/>
  <c r="BA287" i="15" s="1"/>
  <c r="BA312" i="15" s="1"/>
  <c r="BA337" i="15" s="1"/>
  <c r="BA362" i="15" s="1"/>
  <c r="BA387" i="15" s="1"/>
  <c r="BA412" i="15" s="1"/>
  <c r="AL62" i="15"/>
  <c r="AL87" i="15" s="1"/>
  <c r="AJ62" i="15"/>
  <c r="AJ87" i="15" s="1"/>
  <c r="AJ112" i="15" s="1"/>
  <c r="AJ137" i="15" s="1"/>
  <c r="AJ162" i="15" s="1"/>
  <c r="AJ187" i="15" s="1"/>
  <c r="AJ212" i="15" s="1"/>
  <c r="AJ237" i="15" s="1"/>
  <c r="AJ262" i="15" s="1"/>
  <c r="AJ287" i="15" s="1"/>
  <c r="AJ312" i="15" s="1"/>
  <c r="AJ337" i="15" s="1"/>
  <c r="AJ362" i="15" s="1"/>
  <c r="AJ387" i="15" s="1"/>
  <c r="AJ412" i="15" s="1"/>
  <c r="AI62" i="15"/>
  <c r="AI87" i="15" s="1"/>
  <c r="AI112" i="15" s="1"/>
  <c r="AI137" i="15" s="1"/>
  <c r="AI162" i="15" s="1"/>
  <c r="AI187" i="15" s="1"/>
  <c r="AI212" i="15" s="1"/>
  <c r="AI237" i="15" s="1"/>
  <c r="AI262" i="15" s="1"/>
  <c r="AI287" i="15" s="1"/>
  <c r="AI312" i="15" s="1"/>
  <c r="AI337" i="15" s="1"/>
  <c r="AI362" i="15" s="1"/>
  <c r="AI387" i="15" s="1"/>
  <c r="AI412" i="15" s="1"/>
  <c r="AH62" i="15"/>
  <c r="AG62" i="15"/>
  <c r="AG87" i="15" s="1"/>
  <c r="AG112" i="15" s="1"/>
  <c r="AG137" i="15" s="1"/>
  <c r="AG162" i="15" s="1"/>
  <c r="AG187" i="15" s="1"/>
  <c r="AG212" i="15" s="1"/>
  <c r="AG237" i="15" s="1"/>
  <c r="AG262" i="15" s="1"/>
  <c r="AG287" i="15" s="1"/>
  <c r="AG312" i="15" s="1"/>
  <c r="AG337" i="15" s="1"/>
  <c r="AG362" i="15" s="1"/>
  <c r="AG387" i="15" s="1"/>
  <c r="AG412" i="15" s="1"/>
  <c r="AF62" i="15"/>
  <c r="AF87" i="15" s="1"/>
  <c r="AF112" i="15" s="1"/>
  <c r="AF137" i="15" s="1"/>
  <c r="AF162" i="15" s="1"/>
  <c r="AF187" i="15" s="1"/>
  <c r="AF212" i="15" s="1"/>
  <c r="AF237" i="15" s="1"/>
  <c r="AF262" i="15" s="1"/>
  <c r="AF287" i="15" s="1"/>
  <c r="AF312" i="15" s="1"/>
  <c r="AF337" i="15" s="1"/>
  <c r="AF362" i="15" s="1"/>
  <c r="AF387" i="15" s="1"/>
  <c r="AF412" i="15" s="1"/>
  <c r="AC62" i="15"/>
  <c r="W62" i="15"/>
  <c r="V62" i="15"/>
  <c r="V87" i="15" s="1"/>
  <c r="V112" i="15" s="1"/>
  <c r="V137" i="15" s="1"/>
  <c r="V162" i="15" s="1"/>
  <c r="V187" i="15" s="1"/>
  <c r="V212" i="15" s="1"/>
  <c r="V237" i="15" s="1"/>
  <c r="V262" i="15" s="1"/>
  <c r="V287" i="15" s="1"/>
  <c r="V312" i="15" s="1"/>
  <c r="V337" i="15" s="1"/>
  <c r="V362" i="15" s="1"/>
  <c r="V387" i="15" s="1"/>
  <c r="V412" i="15" s="1"/>
  <c r="F62" i="15"/>
  <c r="F87" i="15" s="1"/>
  <c r="F112" i="15" s="1"/>
  <c r="F137" i="15" s="1"/>
  <c r="F162" i="15" s="1"/>
  <c r="F187" i="15" s="1"/>
  <c r="F212" i="15" s="1"/>
  <c r="F237" i="15" s="1"/>
  <c r="F262" i="15" s="1"/>
  <c r="F287" i="15" s="1"/>
  <c r="F312" i="15" s="1"/>
  <c r="F337" i="15" s="1"/>
  <c r="F362" i="15" s="1"/>
  <c r="F387" i="15" s="1"/>
  <c r="F412" i="15" s="1"/>
  <c r="E62" i="15"/>
  <c r="E87" i="15" s="1"/>
  <c r="D62" i="15"/>
  <c r="D87" i="15" s="1"/>
  <c r="D112" i="15" s="1"/>
  <c r="D137" i="15" s="1"/>
  <c r="D162" i="15" s="1"/>
  <c r="D187" i="15" s="1"/>
  <c r="D212" i="15" s="1"/>
  <c r="D237" i="15" s="1"/>
  <c r="D262" i="15" s="1"/>
  <c r="D287" i="15" s="1"/>
  <c r="D312" i="15" s="1"/>
  <c r="D337" i="15" s="1"/>
  <c r="D362" i="15" s="1"/>
  <c r="D387" i="15" s="1"/>
  <c r="D412" i="15" s="1"/>
  <c r="A62" i="15"/>
  <c r="A87" i="15" s="1"/>
  <c r="B87" i="15" s="1"/>
  <c r="BA61" i="15"/>
  <c r="BA86" i="15" s="1"/>
  <c r="BA111" i="15" s="1"/>
  <c r="BA136" i="15" s="1"/>
  <c r="BA161" i="15" s="1"/>
  <c r="BA186" i="15" s="1"/>
  <c r="BA211" i="15" s="1"/>
  <c r="BA236" i="15" s="1"/>
  <c r="BA261" i="15" s="1"/>
  <c r="BA286" i="15" s="1"/>
  <c r="BA311" i="15" s="1"/>
  <c r="BA336" i="15" s="1"/>
  <c r="BA361" i="15" s="1"/>
  <c r="BA386" i="15" s="1"/>
  <c r="BA411" i="15" s="1"/>
  <c r="AL61" i="15"/>
  <c r="AJ61" i="15"/>
  <c r="AJ86" i="15" s="1"/>
  <c r="AJ111" i="15" s="1"/>
  <c r="AJ136" i="15" s="1"/>
  <c r="AJ161" i="15" s="1"/>
  <c r="AJ186" i="15" s="1"/>
  <c r="AJ211" i="15" s="1"/>
  <c r="AJ236" i="15" s="1"/>
  <c r="AJ261" i="15" s="1"/>
  <c r="AJ286" i="15" s="1"/>
  <c r="AJ311" i="15" s="1"/>
  <c r="AJ336" i="15" s="1"/>
  <c r="AJ361" i="15" s="1"/>
  <c r="AJ386" i="15" s="1"/>
  <c r="AJ411" i="15" s="1"/>
  <c r="AI61" i="15"/>
  <c r="AI86" i="15" s="1"/>
  <c r="AI111" i="15" s="1"/>
  <c r="AI136" i="15" s="1"/>
  <c r="AI161" i="15" s="1"/>
  <c r="AI186" i="15" s="1"/>
  <c r="AI211" i="15" s="1"/>
  <c r="AI236" i="15" s="1"/>
  <c r="AI261" i="15" s="1"/>
  <c r="AI286" i="15" s="1"/>
  <c r="AI311" i="15" s="1"/>
  <c r="AI336" i="15" s="1"/>
  <c r="AI361" i="15" s="1"/>
  <c r="AI386" i="15" s="1"/>
  <c r="AI411" i="15" s="1"/>
  <c r="AH61" i="15"/>
  <c r="AH86" i="15" s="1"/>
  <c r="AH111" i="15" s="1"/>
  <c r="AH136" i="15" s="1"/>
  <c r="AH161" i="15" s="1"/>
  <c r="AH186" i="15" s="1"/>
  <c r="AH211" i="15" s="1"/>
  <c r="AH236" i="15" s="1"/>
  <c r="AH261" i="15" s="1"/>
  <c r="AH286" i="15" s="1"/>
  <c r="AH311" i="15" s="1"/>
  <c r="AH336" i="15" s="1"/>
  <c r="AH361" i="15" s="1"/>
  <c r="AH386" i="15" s="1"/>
  <c r="AH411" i="15" s="1"/>
  <c r="AG61" i="15"/>
  <c r="AG86" i="15" s="1"/>
  <c r="AG111" i="15" s="1"/>
  <c r="AG136" i="15" s="1"/>
  <c r="AG161" i="15" s="1"/>
  <c r="AG186" i="15" s="1"/>
  <c r="AG211" i="15" s="1"/>
  <c r="AG236" i="15" s="1"/>
  <c r="AG261" i="15" s="1"/>
  <c r="AG286" i="15" s="1"/>
  <c r="AG311" i="15" s="1"/>
  <c r="AG336" i="15" s="1"/>
  <c r="AG361" i="15" s="1"/>
  <c r="AG386" i="15" s="1"/>
  <c r="AG411" i="15" s="1"/>
  <c r="AF61" i="15"/>
  <c r="AF86" i="15" s="1"/>
  <c r="AF111" i="15" s="1"/>
  <c r="AF136" i="15" s="1"/>
  <c r="AF161" i="15" s="1"/>
  <c r="AF186" i="15" s="1"/>
  <c r="AF211" i="15" s="1"/>
  <c r="AF236" i="15" s="1"/>
  <c r="AF261" i="15" s="1"/>
  <c r="AF286" i="15" s="1"/>
  <c r="AF311" i="15" s="1"/>
  <c r="AF336" i="15" s="1"/>
  <c r="AF361" i="15" s="1"/>
  <c r="AF386" i="15" s="1"/>
  <c r="AF411" i="15" s="1"/>
  <c r="AC61" i="15"/>
  <c r="W61" i="15"/>
  <c r="V61" i="15"/>
  <c r="V86" i="15" s="1"/>
  <c r="V111" i="15" s="1"/>
  <c r="V136" i="15" s="1"/>
  <c r="V161" i="15" s="1"/>
  <c r="V186" i="15" s="1"/>
  <c r="V211" i="15" s="1"/>
  <c r="V236" i="15" s="1"/>
  <c r="V261" i="15" s="1"/>
  <c r="V286" i="15" s="1"/>
  <c r="V311" i="15" s="1"/>
  <c r="V336" i="15" s="1"/>
  <c r="V361" i="15" s="1"/>
  <c r="V386" i="15" s="1"/>
  <c r="V411" i="15" s="1"/>
  <c r="F61" i="15"/>
  <c r="F86" i="15" s="1"/>
  <c r="F111" i="15" s="1"/>
  <c r="F136" i="15" s="1"/>
  <c r="F161" i="15" s="1"/>
  <c r="F186" i="15" s="1"/>
  <c r="F211" i="15" s="1"/>
  <c r="F236" i="15" s="1"/>
  <c r="F261" i="15" s="1"/>
  <c r="F286" i="15" s="1"/>
  <c r="F311" i="15" s="1"/>
  <c r="F336" i="15" s="1"/>
  <c r="F361" i="15" s="1"/>
  <c r="F386" i="15" s="1"/>
  <c r="F411" i="15" s="1"/>
  <c r="E61" i="15"/>
  <c r="E86" i="15" s="1"/>
  <c r="D61" i="15"/>
  <c r="D86" i="15" s="1"/>
  <c r="D111" i="15" s="1"/>
  <c r="D136" i="15" s="1"/>
  <c r="D161" i="15" s="1"/>
  <c r="D186" i="15" s="1"/>
  <c r="D211" i="15" s="1"/>
  <c r="D236" i="15" s="1"/>
  <c r="D261" i="15" s="1"/>
  <c r="D286" i="15" s="1"/>
  <c r="D311" i="15" s="1"/>
  <c r="D336" i="15" s="1"/>
  <c r="D361" i="15" s="1"/>
  <c r="D386" i="15" s="1"/>
  <c r="D411" i="15" s="1"/>
  <c r="C61" i="15"/>
  <c r="C86" i="15" s="1"/>
  <c r="C111" i="15" s="1"/>
  <c r="C136" i="15" s="1"/>
  <c r="C161" i="15" s="1"/>
  <c r="C186" i="15" s="1"/>
  <c r="C211" i="15" s="1"/>
  <c r="C236" i="15" s="1"/>
  <c r="C261" i="15" s="1"/>
  <c r="C286" i="15" s="1"/>
  <c r="C311" i="15" s="1"/>
  <c r="C336" i="15" s="1"/>
  <c r="C361" i="15" s="1"/>
  <c r="C386" i="15" s="1"/>
  <c r="C411" i="15" s="1"/>
  <c r="A61" i="15"/>
  <c r="AK61" i="15" s="1"/>
  <c r="AA60" i="15"/>
  <c r="AX60" i="15" s="1"/>
  <c r="Z60" i="15"/>
  <c r="AW60" i="15" s="1"/>
  <c r="X60" i="15"/>
  <c r="AU60" i="15" s="1"/>
  <c r="AA59" i="15"/>
  <c r="AX59" i="15" s="1"/>
  <c r="Z59" i="15"/>
  <c r="AW59" i="15" s="1"/>
  <c r="X59" i="15"/>
  <c r="AU59" i="15" s="1"/>
  <c r="Q44" i="15"/>
  <c r="I44" i="15"/>
  <c r="AD43" i="15"/>
  <c r="Q43" i="15"/>
  <c r="I43" i="15"/>
  <c r="AD42" i="15"/>
  <c r="M42" i="15"/>
  <c r="N39" i="16" s="1"/>
  <c r="I42" i="15"/>
  <c r="AD41" i="15"/>
  <c r="X41" i="15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Q41" i="15"/>
  <c r="M41" i="15"/>
  <c r="N38" i="16" s="1"/>
  <c r="I41" i="15"/>
  <c r="AD40" i="15"/>
  <c r="AM70" i="15" s="1"/>
  <c r="Y40" i="15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Q40" i="15"/>
  <c r="N40" i="15"/>
  <c r="O37" i="16" s="1"/>
  <c r="I40" i="15"/>
  <c r="E40" i="15"/>
  <c r="T37" i="16" s="1"/>
  <c r="AD39" i="15"/>
  <c r="T39" i="15"/>
  <c r="S39" i="15"/>
  <c r="J7" i="15" s="1"/>
  <c r="I39" i="15"/>
  <c r="F31" i="15"/>
  <c r="E31" i="15"/>
  <c r="D31" i="15"/>
  <c r="L30" i="15"/>
  <c r="AV85" i="15" s="1"/>
  <c r="AV110" i="15" s="1"/>
  <c r="AV135" i="15" s="1"/>
  <c r="AV160" i="15" s="1"/>
  <c r="AV185" i="15" s="1"/>
  <c r="AV210" i="15" s="1"/>
  <c r="AV235" i="15" s="1"/>
  <c r="AV260" i="15" s="1"/>
  <c r="AV285" i="15" s="1"/>
  <c r="AV310" i="15" s="1"/>
  <c r="AV335" i="15" s="1"/>
  <c r="AV360" i="15" s="1"/>
  <c r="AV385" i="15" s="1"/>
  <c r="AV410" i="15" s="1"/>
  <c r="AV435" i="15" s="1"/>
  <c r="K30" i="15"/>
  <c r="Y85" i="15" s="1"/>
  <c r="Y110" i="15" s="1"/>
  <c r="Y135" i="15" s="1"/>
  <c r="Y160" i="15" s="1"/>
  <c r="Y185" i="15" s="1"/>
  <c r="Y210" i="15" s="1"/>
  <c r="Y235" i="15" s="1"/>
  <c r="Y260" i="15" s="1"/>
  <c r="Y285" i="15" s="1"/>
  <c r="Y310" i="15" s="1"/>
  <c r="Y335" i="15" s="1"/>
  <c r="Y360" i="15" s="1"/>
  <c r="Y385" i="15" s="1"/>
  <c r="Y410" i="15" s="1"/>
  <c r="Y435" i="15" s="1"/>
  <c r="J30" i="15"/>
  <c r="L29" i="15"/>
  <c r="AV84" i="15" s="1"/>
  <c r="AV109" i="15" s="1"/>
  <c r="AV134" i="15" s="1"/>
  <c r="AV159" i="15" s="1"/>
  <c r="AV184" i="15" s="1"/>
  <c r="AV209" i="15" s="1"/>
  <c r="AV234" i="15" s="1"/>
  <c r="AV259" i="15" s="1"/>
  <c r="AV284" i="15" s="1"/>
  <c r="AV309" i="15" s="1"/>
  <c r="AV334" i="15" s="1"/>
  <c r="AV359" i="15" s="1"/>
  <c r="AV384" i="15" s="1"/>
  <c r="AV409" i="15" s="1"/>
  <c r="AV434" i="15" s="1"/>
  <c r="K29" i="15"/>
  <c r="Y84" i="15" s="1"/>
  <c r="Y109" i="15" s="1"/>
  <c r="Y134" i="15" s="1"/>
  <c r="Y159" i="15" s="1"/>
  <c r="Y184" i="15" s="1"/>
  <c r="Y209" i="15" s="1"/>
  <c r="Y234" i="15" s="1"/>
  <c r="Y259" i="15" s="1"/>
  <c r="Y284" i="15" s="1"/>
  <c r="Y309" i="15" s="1"/>
  <c r="Y334" i="15" s="1"/>
  <c r="Y359" i="15" s="1"/>
  <c r="Y384" i="15" s="1"/>
  <c r="Y409" i="15" s="1"/>
  <c r="Y434" i="15" s="1"/>
  <c r="J29" i="15"/>
  <c r="H29" i="16" s="1"/>
  <c r="L28" i="15"/>
  <c r="AV83" i="15" s="1"/>
  <c r="AV108" i="15" s="1"/>
  <c r="AV133" i="15" s="1"/>
  <c r="AV158" i="15" s="1"/>
  <c r="AV183" i="15" s="1"/>
  <c r="AV208" i="15" s="1"/>
  <c r="AV233" i="15" s="1"/>
  <c r="AV258" i="15" s="1"/>
  <c r="AV283" i="15" s="1"/>
  <c r="AV308" i="15" s="1"/>
  <c r="AV333" i="15" s="1"/>
  <c r="AV358" i="15" s="1"/>
  <c r="AV383" i="15" s="1"/>
  <c r="AV408" i="15" s="1"/>
  <c r="AV433" i="15" s="1"/>
  <c r="K28" i="15"/>
  <c r="Y83" i="15" s="1"/>
  <c r="Y108" i="15" s="1"/>
  <c r="Y133" i="15" s="1"/>
  <c r="Y158" i="15" s="1"/>
  <c r="Y183" i="15" s="1"/>
  <c r="Y208" i="15" s="1"/>
  <c r="Y233" i="15" s="1"/>
  <c r="Y258" i="15" s="1"/>
  <c r="Y283" i="15" s="1"/>
  <c r="Y308" i="15" s="1"/>
  <c r="Y333" i="15" s="1"/>
  <c r="Y358" i="15" s="1"/>
  <c r="Y383" i="15" s="1"/>
  <c r="Y408" i="15" s="1"/>
  <c r="Y433" i="15" s="1"/>
  <c r="J28" i="15"/>
  <c r="H28" i="16" s="1"/>
  <c r="L27" i="15"/>
  <c r="AV82" i="15" s="1"/>
  <c r="AV107" i="15" s="1"/>
  <c r="AV132" i="15" s="1"/>
  <c r="AV157" i="15" s="1"/>
  <c r="AV182" i="15" s="1"/>
  <c r="AV207" i="15" s="1"/>
  <c r="AV232" i="15" s="1"/>
  <c r="AV257" i="15" s="1"/>
  <c r="AV282" i="15" s="1"/>
  <c r="AV307" i="15" s="1"/>
  <c r="AV332" i="15" s="1"/>
  <c r="AV357" i="15" s="1"/>
  <c r="AV382" i="15" s="1"/>
  <c r="AV407" i="15" s="1"/>
  <c r="AV432" i="15" s="1"/>
  <c r="K27" i="15"/>
  <c r="Y82" i="15" s="1"/>
  <c r="Y107" i="15" s="1"/>
  <c r="Y132" i="15" s="1"/>
  <c r="Y157" i="15" s="1"/>
  <c r="Y182" i="15" s="1"/>
  <c r="Y207" i="15" s="1"/>
  <c r="Y232" i="15" s="1"/>
  <c r="Y257" i="15" s="1"/>
  <c r="Y282" i="15" s="1"/>
  <c r="Y307" i="15" s="1"/>
  <c r="Y332" i="15" s="1"/>
  <c r="Y357" i="15" s="1"/>
  <c r="Y382" i="15" s="1"/>
  <c r="Y407" i="15" s="1"/>
  <c r="Y432" i="15" s="1"/>
  <c r="J27" i="15"/>
  <c r="H27" i="16" s="1"/>
  <c r="L26" i="15"/>
  <c r="AV81" i="15" s="1"/>
  <c r="AV106" i="15" s="1"/>
  <c r="AV131" i="15" s="1"/>
  <c r="AV156" i="15" s="1"/>
  <c r="AV181" i="15" s="1"/>
  <c r="AV206" i="15" s="1"/>
  <c r="AV231" i="15" s="1"/>
  <c r="AV256" i="15" s="1"/>
  <c r="AV281" i="15" s="1"/>
  <c r="AV306" i="15" s="1"/>
  <c r="AV331" i="15" s="1"/>
  <c r="AV356" i="15" s="1"/>
  <c r="AV381" i="15" s="1"/>
  <c r="AV406" i="15" s="1"/>
  <c r="AV431" i="15" s="1"/>
  <c r="K26" i="15"/>
  <c r="Y81" i="15" s="1"/>
  <c r="Y106" i="15" s="1"/>
  <c r="Y131" i="15" s="1"/>
  <c r="Y156" i="15" s="1"/>
  <c r="Y181" i="15" s="1"/>
  <c r="Y206" i="15" s="1"/>
  <c r="Y231" i="15" s="1"/>
  <c r="Y256" i="15" s="1"/>
  <c r="Y281" i="15" s="1"/>
  <c r="Y306" i="15" s="1"/>
  <c r="Y331" i="15" s="1"/>
  <c r="Y356" i="15" s="1"/>
  <c r="Y381" i="15" s="1"/>
  <c r="Y406" i="15" s="1"/>
  <c r="Y431" i="15" s="1"/>
  <c r="J26" i="15"/>
  <c r="L25" i="15"/>
  <c r="AV80" i="15" s="1"/>
  <c r="AV105" i="15" s="1"/>
  <c r="AV130" i="15" s="1"/>
  <c r="AV155" i="15" s="1"/>
  <c r="AV180" i="15" s="1"/>
  <c r="AV205" i="15" s="1"/>
  <c r="AV230" i="15" s="1"/>
  <c r="AV255" i="15" s="1"/>
  <c r="AV280" i="15" s="1"/>
  <c r="AV305" i="15" s="1"/>
  <c r="AV330" i="15" s="1"/>
  <c r="AV355" i="15" s="1"/>
  <c r="AV380" i="15" s="1"/>
  <c r="AV405" i="15" s="1"/>
  <c r="AV430" i="15" s="1"/>
  <c r="K25" i="15"/>
  <c r="Y80" i="15" s="1"/>
  <c r="Y105" i="15" s="1"/>
  <c r="Y130" i="15" s="1"/>
  <c r="Y155" i="15" s="1"/>
  <c r="Y180" i="15" s="1"/>
  <c r="Y205" i="15" s="1"/>
  <c r="Y230" i="15" s="1"/>
  <c r="Y255" i="15" s="1"/>
  <c r="Y280" i="15" s="1"/>
  <c r="Y305" i="15" s="1"/>
  <c r="Y330" i="15" s="1"/>
  <c r="Y355" i="15" s="1"/>
  <c r="Y380" i="15" s="1"/>
  <c r="Y405" i="15" s="1"/>
  <c r="Y430" i="15" s="1"/>
  <c r="J25" i="15"/>
  <c r="H25" i="16" s="1"/>
  <c r="L24" i="15"/>
  <c r="AV79" i="15" s="1"/>
  <c r="AV104" i="15" s="1"/>
  <c r="AV129" i="15" s="1"/>
  <c r="AV154" i="15" s="1"/>
  <c r="AV179" i="15" s="1"/>
  <c r="AV204" i="15" s="1"/>
  <c r="AV229" i="15" s="1"/>
  <c r="AV254" i="15" s="1"/>
  <c r="AV279" i="15" s="1"/>
  <c r="AV304" i="15" s="1"/>
  <c r="AV329" i="15" s="1"/>
  <c r="AV354" i="15" s="1"/>
  <c r="AV379" i="15" s="1"/>
  <c r="AV404" i="15" s="1"/>
  <c r="AV429" i="15" s="1"/>
  <c r="K24" i="15"/>
  <c r="Y79" i="15" s="1"/>
  <c r="Y104" i="15" s="1"/>
  <c r="Y129" i="15" s="1"/>
  <c r="Y154" i="15" s="1"/>
  <c r="Y179" i="15" s="1"/>
  <c r="Y204" i="15" s="1"/>
  <c r="Y229" i="15" s="1"/>
  <c r="Y254" i="15" s="1"/>
  <c r="Y279" i="15" s="1"/>
  <c r="Y304" i="15" s="1"/>
  <c r="Y329" i="15" s="1"/>
  <c r="Y354" i="15" s="1"/>
  <c r="Y379" i="15" s="1"/>
  <c r="Y404" i="15" s="1"/>
  <c r="Y429" i="15" s="1"/>
  <c r="J24" i="15"/>
  <c r="H24" i="16" s="1"/>
  <c r="L23" i="15"/>
  <c r="AV78" i="15" s="1"/>
  <c r="AV103" i="15" s="1"/>
  <c r="AV128" i="15" s="1"/>
  <c r="AV153" i="15" s="1"/>
  <c r="AV178" i="15" s="1"/>
  <c r="AV203" i="15" s="1"/>
  <c r="AV228" i="15" s="1"/>
  <c r="AV253" i="15" s="1"/>
  <c r="AV278" i="15" s="1"/>
  <c r="AV303" i="15" s="1"/>
  <c r="AV328" i="15" s="1"/>
  <c r="AV353" i="15" s="1"/>
  <c r="AV378" i="15" s="1"/>
  <c r="AV403" i="15" s="1"/>
  <c r="AV428" i="15" s="1"/>
  <c r="K23" i="15"/>
  <c r="Y78" i="15" s="1"/>
  <c r="Y103" i="15" s="1"/>
  <c r="Y128" i="15" s="1"/>
  <c r="Y153" i="15" s="1"/>
  <c r="Y178" i="15" s="1"/>
  <c r="Y203" i="15" s="1"/>
  <c r="Y228" i="15" s="1"/>
  <c r="Y253" i="15" s="1"/>
  <c r="Y278" i="15" s="1"/>
  <c r="Y303" i="15" s="1"/>
  <c r="Y328" i="15" s="1"/>
  <c r="Y353" i="15" s="1"/>
  <c r="Y378" i="15" s="1"/>
  <c r="Y403" i="15" s="1"/>
  <c r="Y428" i="15" s="1"/>
  <c r="J23" i="15"/>
  <c r="H23" i="16" s="1"/>
  <c r="L22" i="15"/>
  <c r="AV77" i="15" s="1"/>
  <c r="AV102" i="15" s="1"/>
  <c r="AV127" i="15" s="1"/>
  <c r="AV152" i="15" s="1"/>
  <c r="AV177" i="15" s="1"/>
  <c r="AV202" i="15" s="1"/>
  <c r="AV227" i="15" s="1"/>
  <c r="AV252" i="15" s="1"/>
  <c r="AV277" i="15" s="1"/>
  <c r="AV302" i="15" s="1"/>
  <c r="AV327" i="15" s="1"/>
  <c r="AV352" i="15" s="1"/>
  <c r="AV377" i="15" s="1"/>
  <c r="AV402" i="15" s="1"/>
  <c r="AV427" i="15" s="1"/>
  <c r="K22" i="15"/>
  <c r="Y77" i="15" s="1"/>
  <c r="Y102" i="15" s="1"/>
  <c r="Y127" i="15" s="1"/>
  <c r="Y152" i="15" s="1"/>
  <c r="Y177" i="15" s="1"/>
  <c r="Y202" i="15" s="1"/>
  <c r="Y227" i="15" s="1"/>
  <c r="Y252" i="15" s="1"/>
  <c r="Y277" i="15" s="1"/>
  <c r="Y302" i="15" s="1"/>
  <c r="Y327" i="15" s="1"/>
  <c r="Y352" i="15" s="1"/>
  <c r="Y377" i="15" s="1"/>
  <c r="Y402" i="15" s="1"/>
  <c r="Y427" i="15" s="1"/>
  <c r="J22" i="15"/>
  <c r="H22" i="16" s="1"/>
  <c r="L21" i="15"/>
  <c r="AV76" i="15" s="1"/>
  <c r="AV101" i="15" s="1"/>
  <c r="AV126" i="15" s="1"/>
  <c r="AV151" i="15" s="1"/>
  <c r="AV176" i="15" s="1"/>
  <c r="AV201" i="15" s="1"/>
  <c r="AV226" i="15" s="1"/>
  <c r="AV251" i="15" s="1"/>
  <c r="AV276" i="15" s="1"/>
  <c r="AV301" i="15" s="1"/>
  <c r="AV326" i="15" s="1"/>
  <c r="AV351" i="15" s="1"/>
  <c r="AV376" i="15" s="1"/>
  <c r="AV401" i="15" s="1"/>
  <c r="AV426" i="15" s="1"/>
  <c r="K21" i="15"/>
  <c r="Y76" i="15" s="1"/>
  <c r="Y101" i="15" s="1"/>
  <c r="Y126" i="15" s="1"/>
  <c r="Y151" i="15" s="1"/>
  <c r="Y176" i="15" s="1"/>
  <c r="Y201" i="15" s="1"/>
  <c r="Y226" i="15" s="1"/>
  <c r="Y251" i="15" s="1"/>
  <c r="Y276" i="15" s="1"/>
  <c r="Y301" i="15" s="1"/>
  <c r="Y326" i="15" s="1"/>
  <c r="Y351" i="15" s="1"/>
  <c r="Y376" i="15" s="1"/>
  <c r="Y401" i="15" s="1"/>
  <c r="Y426" i="15" s="1"/>
  <c r="J21" i="15"/>
  <c r="H21" i="16" s="1"/>
  <c r="L20" i="15"/>
  <c r="AV75" i="15" s="1"/>
  <c r="AV100" i="15" s="1"/>
  <c r="AV125" i="15" s="1"/>
  <c r="AV150" i="15" s="1"/>
  <c r="AV175" i="15" s="1"/>
  <c r="AV200" i="15" s="1"/>
  <c r="AV225" i="15" s="1"/>
  <c r="AV250" i="15" s="1"/>
  <c r="AV275" i="15" s="1"/>
  <c r="AV300" i="15" s="1"/>
  <c r="AV325" i="15" s="1"/>
  <c r="AV350" i="15" s="1"/>
  <c r="AV375" i="15" s="1"/>
  <c r="AV400" i="15" s="1"/>
  <c r="AV425" i="15" s="1"/>
  <c r="K20" i="15"/>
  <c r="Y75" i="15" s="1"/>
  <c r="Y100" i="15" s="1"/>
  <c r="Y125" i="15" s="1"/>
  <c r="Y150" i="15" s="1"/>
  <c r="Y175" i="15" s="1"/>
  <c r="Y200" i="15" s="1"/>
  <c r="Y225" i="15" s="1"/>
  <c r="Y250" i="15" s="1"/>
  <c r="Y275" i="15" s="1"/>
  <c r="Y300" i="15" s="1"/>
  <c r="Y325" i="15" s="1"/>
  <c r="Y350" i="15" s="1"/>
  <c r="Y375" i="15" s="1"/>
  <c r="Y400" i="15" s="1"/>
  <c r="Y425" i="15" s="1"/>
  <c r="J20" i="15"/>
  <c r="L19" i="15"/>
  <c r="AV74" i="15" s="1"/>
  <c r="AV99" i="15" s="1"/>
  <c r="AV124" i="15" s="1"/>
  <c r="AV149" i="15" s="1"/>
  <c r="AV174" i="15" s="1"/>
  <c r="AV199" i="15" s="1"/>
  <c r="AV224" i="15" s="1"/>
  <c r="AV249" i="15" s="1"/>
  <c r="AV274" i="15" s="1"/>
  <c r="AV299" i="15" s="1"/>
  <c r="AV324" i="15" s="1"/>
  <c r="AV349" i="15" s="1"/>
  <c r="AV374" i="15" s="1"/>
  <c r="AV399" i="15" s="1"/>
  <c r="AV424" i="15" s="1"/>
  <c r="K19" i="15"/>
  <c r="Y74" i="15" s="1"/>
  <c r="Y99" i="15" s="1"/>
  <c r="Y124" i="15" s="1"/>
  <c r="Y149" i="15" s="1"/>
  <c r="Y174" i="15" s="1"/>
  <c r="Y199" i="15" s="1"/>
  <c r="Y224" i="15" s="1"/>
  <c r="Y249" i="15" s="1"/>
  <c r="Y274" i="15" s="1"/>
  <c r="Y299" i="15" s="1"/>
  <c r="Y324" i="15" s="1"/>
  <c r="Y349" i="15" s="1"/>
  <c r="Y374" i="15" s="1"/>
  <c r="Y399" i="15" s="1"/>
  <c r="Y424" i="15" s="1"/>
  <c r="J19" i="15"/>
  <c r="H19" i="16" s="1"/>
  <c r="L18" i="15"/>
  <c r="AV73" i="15" s="1"/>
  <c r="AV98" i="15" s="1"/>
  <c r="AV123" i="15" s="1"/>
  <c r="AV148" i="15" s="1"/>
  <c r="AV173" i="15" s="1"/>
  <c r="AV198" i="15" s="1"/>
  <c r="AV223" i="15" s="1"/>
  <c r="AV248" i="15" s="1"/>
  <c r="AV273" i="15" s="1"/>
  <c r="AV298" i="15" s="1"/>
  <c r="AV323" i="15" s="1"/>
  <c r="AV348" i="15" s="1"/>
  <c r="AV373" i="15" s="1"/>
  <c r="AV398" i="15" s="1"/>
  <c r="AV423" i="15" s="1"/>
  <c r="K18" i="15"/>
  <c r="Y73" i="15" s="1"/>
  <c r="Y98" i="15" s="1"/>
  <c r="Y123" i="15" s="1"/>
  <c r="Y148" i="15" s="1"/>
  <c r="Y173" i="15" s="1"/>
  <c r="Y198" i="15" s="1"/>
  <c r="Y223" i="15" s="1"/>
  <c r="Y248" i="15" s="1"/>
  <c r="Y273" i="15" s="1"/>
  <c r="Y298" i="15" s="1"/>
  <c r="Y323" i="15" s="1"/>
  <c r="Y348" i="15" s="1"/>
  <c r="Y373" i="15" s="1"/>
  <c r="Y398" i="15" s="1"/>
  <c r="Y423" i="15" s="1"/>
  <c r="J18" i="15"/>
  <c r="L17" i="15"/>
  <c r="AV72" i="15" s="1"/>
  <c r="AV97" i="15" s="1"/>
  <c r="AV122" i="15" s="1"/>
  <c r="AV147" i="15" s="1"/>
  <c r="AV172" i="15" s="1"/>
  <c r="AV197" i="15" s="1"/>
  <c r="AV222" i="15" s="1"/>
  <c r="AV247" i="15" s="1"/>
  <c r="AV272" i="15" s="1"/>
  <c r="AV297" i="15" s="1"/>
  <c r="AV322" i="15" s="1"/>
  <c r="AV347" i="15" s="1"/>
  <c r="AV372" i="15" s="1"/>
  <c r="AV397" i="15" s="1"/>
  <c r="AV422" i="15" s="1"/>
  <c r="K17" i="15"/>
  <c r="Y72" i="15" s="1"/>
  <c r="Y97" i="15" s="1"/>
  <c r="Y122" i="15" s="1"/>
  <c r="Y147" i="15" s="1"/>
  <c r="Y172" i="15" s="1"/>
  <c r="Y197" i="15" s="1"/>
  <c r="Y222" i="15" s="1"/>
  <c r="Y247" i="15" s="1"/>
  <c r="Y272" i="15" s="1"/>
  <c r="Y297" i="15" s="1"/>
  <c r="Y322" i="15" s="1"/>
  <c r="Y347" i="15" s="1"/>
  <c r="Y372" i="15" s="1"/>
  <c r="Y397" i="15" s="1"/>
  <c r="Y422" i="15" s="1"/>
  <c r="J17" i="15"/>
  <c r="H17" i="16" s="1"/>
  <c r="L16" i="15"/>
  <c r="AV71" i="15" s="1"/>
  <c r="AV96" i="15" s="1"/>
  <c r="AV121" i="15" s="1"/>
  <c r="AV146" i="15" s="1"/>
  <c r="AV171" i="15" s="1"/>
  <c r="AV196" i="15" s="1"/>
  <c r="AV221" i="15" s="1"/>
  <c r="AV246" i="15" s="1"/>
  <c r="AV271" i="15" s="1"/>
  <c r="AV296" i="15" s="1"/>
  <c r="AV321" i="15" s="1"/>
  <c r="AV346" i="15" s="1"/>
  <c r="AV371" i="15" s="1"/>
  <c r="AV396" i="15" s="1"/>
  <c r="AV421" i="15" s="1"/>
  <c r="K16" i="15"/>
  <c r="Y71" i="15" s="1"/>
  <c r="Y96" i="15" s="1"/>
  <c r="Y121" i="15" s="1"/>
  <c r="Y146" i="15" s="1"/>
  <c r="Y171" i="15" s="1"/>
  <c r="Y196" i="15" s="1"/>
  <c r="Y221" i="15" s="1"/>
  <c r="Y246" i="15" s="1"/>
  <c r="Y271" i="15" s="1"/>
  <c r="Y296" i="15" s="1"/>
  <c r="Y321" i="15" s="1"/>
  <c r="Y346" i="15" s="1"/>
  <c r="Y371" i="15" s="1"/>
  <c r="Y396" i="15" s="1"/>
  <c r="Y421" i="15" s="1"/>
  <c r="J16" i="15"/>
  <c r="L15" i="15"/>
  <c r="AV70" i="15" s="1"/>
  <c r="AV95" i="15" s="1"/>
  <c r="AV120" i="15" s="1"/>
  <c r="AV145" i="15" s="1"/>
  <c r="AV170" i="15" s="1"/>
  <c r="AV195" i="15" s="1"/>
  <c r="AV220" i="15" s="1"/>
  <c r="AV245" i="15" s="1"/>
  <c r="AV270" i="15" s="1"/>
  <c r="AV295" i="15" s="1"/>
  <c r="AV320" i="15" s="1"/>
  <c r="AV345" i="15" s="1"/>
  <c r="AV370" i="15" s="1"/>
  <c r="AV395" i="15" s="1"/>
  <c r="AV420" i="15" s="1"/>
  <c r="K15" i="15"/>
  <c r="Y70" i="15" s="1"/>
  <c r="Y95" i="15" s="1"/>
  <c r="Y120" i="15" s="1"/>
  <c r="Y145" i="15" s="1"/>
  <c r="Y170" i="15" s="1"/>
  <c r="Y195" i="15" s="1"/>
  <c r="Y220" i="15" s="1"/>
  <c r="Y245" i="15" s="1"/>
  <c r="Y270" i="15" s="1"/>
  <c r="Y295" i="15" s="1"/>
  <c r="Y320" i="15" s="1"/>
  <c r="Y345" i="15" s="1"/>
  <c r="Y370" i="15" s="1"/>
  <c r="Y395" i="15" s="1"/>
  <c r="Y420" i="15" s="1"/>
  <c r="J15" i="15"/>
  <c r="H15" i="16" s="1"/>
  <c r="L14" i="15"/>
  <c r="AV69" i="15" s="1"/>
  <c r="AV94" i="15" s="1"/>
  <c r="AV119" i="15" s="1"/>
  <c r="AV144" i="15" s="1"/>
  <c r="AV169" i="15" s="1"/>
  <c r="AV194" i="15" s="1"/>
  <c r="AV219" i="15" s="1"/>
  <c r="AV244" i="15" s="1"/>
  <c r="AV269" i="15" s="1"/>
  <c r="AV294" i="15" s="1"/>
  <c r="AV319" i="15" s="1"/>
  <c r="AV344" i="15" s="1"/>
  <c r="AV369" i="15" s="1"/>
  <c r="AV394" i="15" s="1"/>
  <c r="AV419" i="15" s="1"/>
  <c r="K14" i="15"/>
  <c r="Y69" i="15" s="1"/>
  <c r="Y94" i="15" s="1"/>
  <c r="Y119" i="15" s="1"/>
  <c r="Y144" i="15" s="1"/>
  <c r="Y169" i="15" s="1"/>
  <c r="Y194" i="15" s="1"/>
  <c r="Y219" i="15" s="1"/>
  <c r="Y244" i="15" s="1"/>
  <c r="Y269" i="15" s="1"/>
  <c r="Y294" i="15" s="1"/>
  <c r="Y319" i="15" s="1"/>
  <c r="Y344" i="15" s="1"/>
  <c r="Y369" i="15" s="1"/>
  <c r="Y394" i="15" s="1"/>
  <c r="Y419" i="15" s="1"/>
  <c r="J14" i="15"/>
  <c r="L13" i="15"/>
  <c r="AV68" i="15" s="1"/>
  <c r="AV93" i="15" s="1"/>
  <c r="AV118" i="15" s="1"/>
  <c r="AV143" i="15" s="1"/>
  <c r="AV168" i="15" s="1"/>
  <c r="AV193" i="15" s="1"/>
  <c r="AV218" i="15" s="1"/>
  <c r="AV243" i="15" s="1"/>
  <c r="AV268" i="15" s="1"/>
  <c r="AV293" i="15" s="1"/>
  <c r="AV318" i="15" s="1"/>
  <c r="AV343" i="15" s="1"/>
  <c r="AV368" i="15" s="1"/>
  <c r="AV393" i="15" s="1"/>
  <c r="AV418" i="15" s="1"/>
  <c r="K13" i="15"/>
  <c r="Y68" i="15" s="1"/>
  <c r="Y93" i="15" s="1"/>
  <c r="Y118" i="15" s="1"/>
  <c r="Y143" i="15" s="1"/>
  <c r="Y168" i="15" s="1"/>
  <c r="Y193" i="15" s="1"/>
  <c r="Y218" i="15" s="1"/>
  <c r="Y243" i="15" s="1"/>
  <c r="Y268" i="15" s="1"/>
  <c r="Y293" i="15" s="1"/>
  <c r="Y318" i="15" s="1"/>
  <c r="Y343" i="15" s="1"/>
  <c r="Y368" i="15" s="1"/>
  <c r="Y393" i="15" s="1"/>
  <c r="Y418" i="15" s="1"/>
  <c r="J13" i="15"/>
  <c r="H13" i="16" s="1"/>
  <c r="L12" i="15"/>
  <c r="AV67" i="15" s="1"/>
  <c r="AV92" i="15" s="1"/>
  <c r="AV117" i="15" s="1"/>
  <c r="AV142" i="15" s="1"/>
  <c r="AV167" i="15" s="1"/>
  <c r="AV192" i="15" s="1"/>
  <c r="AV217" i="15" s="1"/>
  <c r="AV242" i="15" s="1"/>
  <c r="AV267" i="15" s="1"/>
  <c r="AV292" i="15" s="1"/>
  <c r="AV317" i="15" s="1"/>
  <c r="AV342" i="15" s="1"/>
  <c r="AV367" i="15" s="1"/>
  <c r="AV392" i="15" s="1"/>
  <c r="AV417" i="15" s="1"/>
  <c r="K12" i="15"/>
  <c r="Y67" i="15" s="1"/>
  <c r="Y92" i="15" s="1"/>
  <c r="Y117" i="15" s="1"/>
  <c r="Y142" i="15" s="1"/>
  <c r="Y167" i="15" s="1"/>
  <c r="Y192" i="15" s="1"/>
  <c r="Y217" i="15" s="1"/>
  <c r="Y242" i="15" s="1"/>
  <c r="Y267" i="15" s="1"/>
  <c r="Y292" i="15" s="1"/>
  <c r="Y317" i="15" s="1"/>
  <c r="Y342" i="15" s="1"/>
  <c r="Y367" i="15" s="1"/>
  <c r="Y392" i="15" s="1"/>
  <c r="Y417" i="15" s="1"/>
  <c r="J12" i="15"/>
  <c r="L11" i="15"/>
  <c r="AV66" i="15" s="1"/>
  <c r="AV91" i="15" s="1"/>
  <c r="AV116" i="15" s="1"/>
  <c r="AV141" i="15" s="1"/>
  <c r="AV166" i="15" s="1"/>
  <c r="AV191" i="15" s="1"/>
  <c r="AV216" i="15" s="1"/>
  <c r="AV241" i="15" s="1"/>
  <c r="AV266" i="15" s="1"/>
  <c r="AV291" i="15" s="1"/>
  <c r="AV316" i="15" s="1"/>
  <c r="AV341" i="15" s="1"/>
  <c r="AV366" i="15" s="1"/>
  <c r="AV391" i="15" s="1"/>
  <c r="AV416" i="15" s="1"/>
  <c r="K11" i="15"/>
  <c r="Y66" i="15" s="1"/>
  <c r="Y91" i="15" s="1"/>
  <c r="Y116" i="15" s="1"/>
  <c r="Y141" i="15" s="1"/>
  <c r="Y166" i="15" s="1"/>
  <c r="Y191" i="15" s="1"/>
  <c r="Y216" i="15" s="1"/>
  <c r="Y241" i="15" s="1"/>
  <c r="Y266" i="15" s="1"/>
  <c r="Y291" i="15" s="1"/>
  <c r="Y316" i="15" s="1"/>
  <c r="Y341" i="15" s="1"/>
  <c r="Y366" i="15" s="1"/>
  <c r="Y391" i="15" s="1"/>
  <c r="Y416" i="15" s="1"/>
  <c r="J11" i="15"/>
  <c r="H11" i="16" s="1"/>
  <c r="L10" i="15"/>
  <c r="AV65" i="15" s="1"/>
  <c r="AV90" i="15" s="1"/>
  <c r="AV115" i="15" s="1"/>
  <c r="AV140" i="15" s="1"/>
  <c r="AV165" i="15" s="1"/>
  <c r="AV190" i="15" s="1"/>
  <c r="AV215" i="15" s="1"/>
  <c r="AV240" i="15" s="1"/>
  <c r="AV265" i="15" s="1"/>
  <c r="AV290" i="15" s="1"/>
  <c r="AV315" i="15" s="1"/>
  <c r="AV340" i="15" s="1"/>
  <c r="AV365" i="15" s="1"/>
  <c r="AV390" i="15" s="1"/>
  <c r="AV415" i="15" s="1"/>
  <c r="K10" i="15"/>
  <c r="Y65" i="15" s="1"/>
  <c r="Y90" i="15" s="1"/>
  <c r="Y115" i="15" s="1"/>
  <c r="Y140" i="15" s="1"/>
  <c r="Y165" i="15" s="1"/>
  <c r="Y190" i="15" s="1"/>
  <c r="Y215" i="15" s="1"/>
  <c r="Y240" i="15" s="1"/>
  <c r="Y265" i="15" s="1"/>
  <c r="Y290" i="15" s="1"/>
  <c r="Y315" i="15" s="1"/>
  <c r="Y340" i="15" s="1"/>
  <c r="Y365" i="15" s="1"/>
  <c r="Y390" i="15" s="1"/>
  <c r="Y415" i="15" s="1"/>
  <c r="J10" i="15"/>
  <c r="L9" i="15"/>
  <c r="AV64" i="15" s="1"/>
  <c r="AV89" i="15" s="1"/>
  <c r="AV114" i="15" s="1"/>
  <c r="AV139" i="15" s="1"/>
  <c r="AV164" i="15" s="1"/>
  <c r="AV189" i="15" s="1"/>
  <c r="AV214" i="15" s="1"/>
  <c r="AV239" i="15" s="1"/>
  <c r="AV264" i="15" s="1"/>
  <c r="AV289" i="15" s="1"/>
  <c r="AV314" i="15" s="1"/>
  <c r="AV339" i="15" s="1"/>
  <c r="AV364" i="15" s="1"/>
  <c r="AV389" i="15" s="1"/>
  <c r="AV414" i="15" s="1"/>
  <c r="K9" i="15"/>
  <c r="Y64" i="15" s="1"/>
  <c r="Y89" i="15" s="1"/>
  <c r="Y114" i="15" s="1"/>
  <c r="Y139" i="15" s="1"/>
  <c r="Y164" i="15" s="1"/>
  <c r="Y189" i="15" s="1"/>
  <c r="Y214" i="15" s="1"/>
  <c r="Y239" i="15" s="1"/>
  <c r="Y264" i="15" s="1"/>
  <c r="Y289" i="15" s="1"/>
  <c r="Y314" i="15" s="1"/>
  <c r="Y339" i="15" s="1"/>
  <c r="Y364" i="15" s="1"/>
  <c r="Y389" i="15" s="1"/>
  <c r="Y414" i="15" s="1"/>
  <c r="J9" i="15"/>
  <c r="H9" i="16" s="1"/>
  <c r="L8" i="15"/>
  <c r="AV63" i="15" s="1"/>
  <c r="AV88" i="15" s="1"/>
  <c r="AV113" i="15" s="1"/>
  <c r="AV138" i="15" s="1"/>
  <c r="AV163" i="15" s="1"/>
  <c r="AV188" i="15" s="1"/>
  <c r="AV213" i="15" s="1"/>
  <c r="AV238" i="15" s="1"/>
  <c r="AV263" i="15" s="1"/>
  <c r="AV288" i="15" s="1"/>
  <c r="AV313" i="15" s="1"/>
  <c r="AV338" i="15" s="1"/>
  <c r="AV363" i="15" s="1"/>
  <c r="AV388" i="15" s="1"/>
  <c r="AV413" i="15" s="1"/>
  <c r="K8" i="15"/>
  <c r="Y63" i="15" s="1"/>
  <c r="Y88" i="15" s="1"/>
  <c r="Y113" i="15" s="1"/>
  <c r="Y138" i="15" s="1"/>
  <c r="Y163" i="15" s="1"/>
  <c r="Y188" i="15" s="1"/>
  <c r="Y213" i="15" s="1"/>
  <c r="Y238" i="15" s="1"/>
  <c r="Y263" i="15" s="1"/>
  <c r="Y288" i="15" s="1"/>
  <c r="Y313" i="15" s="1"/>
  <c r="Y338" i="15" s="1"/>
  <c r="Y363" i="15" s="1"/>
  <c r="Y388" i="15" s="1"/>
  <c r="Y413" i="15" s="1"/>
  <c r="J8" i="15"/>
  <c r="L7" i="15"/>
  <c r="AV62" i="15" s="1"/>
  <c r="AV87" i="15" s="1"/>
  <c r="AV112" i="15" s="1"/>
  <c r="AV137" i="15" s="1"/>
  <c r="AV162" i="15" s="1"/>
  <c r="AV187" i="15" s="1"/>
  <c r="AV212" i="15" s="1"/>
  <c r="AV237" i="15" s="1"/>
  <c r="AV262" i="15" s="1"/>
  <c r="AV287" i="15" s="1"/>
  <c r="AV312" i="15" s="1"/>
  <c r="AV337" i="15" s="1"/>
  <c r="AV362" i="15" s="1"/>
  <c r="AV387" i="15" s="1"/>
  <c r="AV412" i="15" s="1"/>
  <c r="K7" i="15"/>
  <c r="Y62" i="15" s="1"/>
  <c r="Y87" i="15" s="1"/>
  <c r="Y112" i="15" s="1"/>
  <c r="Y137" i="15" s="1"/>
  <c r="Y162" i="15" s="1"/>
  <c r="Y187" i="15" s="1"/>
  <c r="Y212" i="15" s="1"/>
  <c r="Y237" i="15" s="1"/>
  <c r="Y262" i="15" s="1"/>
  <c r="Y287" i="15" s="1"/>
  <c r="Y312" i="15" s="1"/>
  <c r="Y337" i="15" s="1"/>
  <c r="Y362" i="15" s="1"/>
  <c r="Y387" i="15" s="1"/>
  <c r="Y412" i="15" s="1"/>
  <c r="B7" i="15"/>
  <c r="B8" i="15" s="1"/>
  <c r="B9" i="15" s="1"/>
  <c r="L6" i="15"/>
  <c r="AV61" i="15" s="1"/>
  <c r="AV86" i="15" s="1"/>
  <c r="AV111" i="15" s="1"/>
  <c r="AV136" i="15" s="1"/>
  <c r="AV161" i="15" s="1"/>
  <c r="AV186" i="15" s="1"/>
  <c r="AV211" i="15" s="1"/>
  <c r="AV236" i="15" s="1"/>
  <c r="AV261" i="15" s="1"/>
  <c r="AV286" i="15" s="1"/>
  <c r="AV311" i="15" s="1"/>
  <c r="AV336" i="15" s="1"/>
  <c r="AV361" i="15" s="1"/>
  <c r="AV386" i="15" s="1"/>
  <c r="AV411" i="15" s="1"/>
  <c r="K6" i="15"/>
  <c r="Y61" i="15" s="1"/>
  <c r="Y86" i="15" s="1"/>
  <c r="Y111" i="15" s="1"/>
  <c r="Y136" i="15" s="1"/>
  <c r="Y161" i="15" s="1"/>
  <c r="Y186" i="15" s="1"/>
  <c r="Y211" i="15" s="1"/>
  <c r="Y236" i="15" s="1"/>
  <c r="Y261" i="15" s="1"/>
  <c r="Y286" i="15" s="1"/>
  <c r="Y311" i="15" s="1"/>
  <c r="Y336" i="15" s="1"/>
  <c r="Y361" i="15" s="1"/>
  <c r="Y386" i="15" s="1"/>
  <c r="Y411" i="15" s="1"/>
  <c r="J6" i="15"/>
  <c r="R5" i="15"/>
  <c r="G1" i="14"/>
  <c r="E263" i="14"/>
  <c r="E264" i="14" s="1"/>
  <c r="E260" i="14"/>
  <c r="F260" i="14" s="1"/>
  <c r="F262" i="14"/>
  <c r="F227" i="14"/>
  <c r="E227" i="14"/>
  <c r="E207" i="14"/>
  <c r="E208" i="14" s="1"/>
  <c r="G206" i="14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F206" i="14"/>
  <c r="F207" i="14" s="1"/>
  <c r="F208" i="14" s="1"/>
  <c r="F209" i="14" s="1"/>
  <c r="F210" i="14" s="1"/>
  <c r="F211" i="14" s="1"/>
  <c r="F212" i="14" s="1"/>
  <c r="F213" i="14" s="1"/>
  <c r="F214" i="14" s="1"/>
  <c r="F215" i="14" s="1"/>
  <c r="F216" i="14" s="1"/>
  <c r="F217" i="14" s="1"/>
  <c r="F218" i="14" s="1"/>
  <c r="E206" i="14"/>
  <c r="D200" i="14"/>
  <c r="D201" i="14" s="1"/>
  <c r="D202" i="14" s="1"/>
  <c r="D203" i="14" s="1"/>
  <c r="D204" i="14" s="1"/>
  <c r="D205" i="14" s="1"/>
  <c r="D206" i="14" s="1"/>
  <c r="D207" i="14" s="1"/>
  <c r="D208" i="14" s="1"/>
  <c r="D209" i="14" s="1"/>
  <c r="D210" i="14" s="1"/>
  <c r="D211" i="14" s="1"/>
  <c r="D212" i="14" s="1"/>
  <c r="D213" i="14" s="1"/>
  <c r="D214" i="14" s="1"/>
  <c r="D215" i="14" s="1"/>
  <c r="D216" i="14" s="1"/>
  <c r="D217" i="14" s="1"/>
  <c r="D218" i="14" s="1"/>
  <c r="E197" i="14"/>
  <c r="F197" i="14" s="1"/>
  <c r="G197" i="14" s="1"/>
  <c r="H197" i="14" s="1"/>
  <c r="I197" i="14" s="1"/>
  <c r="J197" i="14" s="1"/>
  <c r="K197" i="14" s="1"/>
  <c r="E121" i="14"/>
  <c r="F121" i="14" s="1"/>
  <c r="G121" i="14" s="1"/>
  <c r="H121" i="14" s="1"/>
  <c r="I121" i="14" s="1"/>
  <c r="J121" i="14" s="1"/>
  <c r="K121" i="14" s="1"/>
  <c r="L121" i="14" s="1"/>
  <c r="M121" i="14" s="1"/>
  <c r="J116" i="14"/>
  <c r="P94" i="14"/>
  <c r="R94" i="14" s="1"/>
  <c r="R93" i="14"/>
  <c r="E93" i="14"/>
  <c r="G93" i="14" s="1"/>
  <c r="H93" i="14" s="1"/>
  <c r="I93" i="14" s="1"/>
  <c r="J93" i="14" s="1"/>
  <c r="K93" i="14" s="1"/>
  <c r="L93" i="14" s="1"/>
  <c r="M93" i="14" s="1"/>
  <c r="N93" i="14" s="1"/>
  <c r="S82" i="14"/>
  <c r="S81" i="14"/>
  <c r="S80" i="14"/>
  <c r="S79" i="14"/>
  <c r="S78" i="14"/>
  <c r="S77" i="14"/>
  <c r="S76" i="14"/>
  <c r="T75" i="14"/>
  <c r="T76" i="14" s="1"/>
  <c r="T77" i="14" s="1"/>
  <c r="S75" i="14"/>
  <c r="T74" i="14"/>
  <c r="S74" i="14"/>
  <c r="S73" i="14"/>
  <c r="U73" i="14" s="1"/>
  <c r="S72" i="14"/>
  <c r="R72" i="14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H72" i="14"/>
  <c r="I72" i="14" s="1"/>
  <c r="J72" i="14" s="1"/>
  <c r="E72" i="14"/>
  <c r="F72" i="14" s="1"/>
  <c r="G72" i="14" s="1"/>
  <c r="E68" i="14"/>
  <c r="K57" i="14"/>
  <c r="K52" i="14"/>
  <c r="C52" i="14"/>
  <c r="K47" i="14"/>
  <c r="C47" i="14"/>
  <c r="K42" i="14"/>
  <c r="C42" i="14"/>
  <c r="K37" i="14"/>
  <c r="C37" i="14"/>
  <c r="K32" i="14"/>
  <c r="C32" i="14"/>
  <c r="K27" i="14"/>
  <c r="C27" i="14"/>
  <c r="K22" i="14"/>
  <c r="C22" i="14"/>
  <c r="K15" i="14"/>
  <c r="L10" i="14"/>
  <c r="M8" i="14"/>
  <c r="M6" i="14" s="1"/>
  <c r="L7" i="14"/>
  <c r="L6" i="14"/>
  <c r="L5" i="14"/>
  <c r="G114" i="14"/>
  <c r="E69" i="14"/>
  <c r="L3" i="14"/>
  <c r="F123" i="14"/>
  <c r="F124" i="14" s="1"/>
  <c r="F125" i="14" s="1"/>
  <c r="F126" i="14" s="1"/>
  <c r="F127" i="14" s="1"/>
  <c r="F128" i="14" s="1"/>
  <c r="F129" i="14" s="1"/>
  <c r="F130" i="14" s="1"/>
  <c r="F131" i="14" s="1"/>
  <c r="F132" i="14" s="1"/>
  <c r="F133" i="14" s="1"/>
  <c r="F134" i="14" s="1"/>
  <c r="L2" i="14"/>
  <c r="L9" i="14" s="1"/>
  <c r="M7" i="14" l="1"/>
  <c r="H72" i="15"/>
  <c r="AP72" i="15" s="1"/>
  <c r="AM76" i="15"/>
  <c r="AL97" i="15"/>
  <c r="AL107" i="15"/>
  <c r="P70" i="15"/>
  <c r="P95" i="15" s="1"/>
  <c r="P120" i="15" s="1"/>
  <c r="P145" i="15" s="1"/>
  <c r="P170" i="15" s="1"/>
  <c r="P195" i="15" s="1"/>
  <c r="P220" i="15" s="1"/>
  <c r="P245" i="15" s="1"/>
  <c r="P270" i="15" s="1"/>
  <c r="P295" i="15" s="1"/>
  <c r="P320" i="15" s="1"/>
  <c r="P345" i="15" s="1"/>
  <c r="P370" i="15" s="1"/>
  <c r="P395" i="15" s="1"/>
  <c r="P420" i="15" s="1"/>
  <c r="M5" i="14"/>
  <c r="N8" i="14"/>
  <c r="P84" i="15"/>
  <c r="P109" i="15" s="1"/>
  <c r="P134" i="15" s="1"/>
  <c r="P159" i="15" s="1"/>
  <c r="P184" i="15" s="1"/>
  <c r="P209" i="15" s="1"/>
  <c r="P234" i="15" s="1"/>
  <c r="P259" i="15" s="1"/>
  <c r="P284" i="15" s="1"/>
  <c r="P309" i="15" s="1"/>
  <c r="P334" i="15" s="1"/>
  <c r="P359" i="15" s="1"/>
  <c r="P384" i="15" s="1"/>
  <c r="P409" i="15" s="1"/>
  <c r="P434" i="15" s="1"/>
  <c r="J40" i="15"/>
  <c r="P82" i="15"/>
  <c r="P107" i="15" s="1"/>
  <c r="P132" i="15" s="1"/>
  <c r="P157" i="15" s="1"/>
  <c r="P182" i="15" s="1"/>
  <c r="P207" i="15" s="1"/>
  <c r="P232" i="15" s="1"/>
  <c r="P257" i="15" s="1"/>
  <c r="P282" i="15" s="1"/>
  <c r="P307" i="15" s="1"/>
  <c r="P332" i="15" s="1"/>
  <c r="P357" i="15" s="1"/>
  <c r="P382" i="15" s="1"/>
  <c r="P407" i="15" s="1"/>
  <c r="P432" i="15" s="1"/>
  <c r="AL109" i="15"/>
  <c r="B72" i="15"/>
  <c r="G72" i="15" s="1"/>
  <c r="J72" i="15" s="1"/>
  <c r="K72" i="15" s="1"/>
  <c r="AE72" i="15"/>
  <c r="AK75" i="15"/>
  <c r="P80" i="15"/>
  <c r="P105" i="15" s="1"/>
  <c r="P130" i="15" s="1"/>
  <c r="P155" i="15" s="1"/>
  <c r="P180" i="15" s="1"/>
  <c r="P205" i="15" s="1"/>
  <c r="P230" i="15" s="1"/>
  <c r="P255" i="15" s="1"/>
  <c r="P280" i="15" s="1"/>
  <c r="P305" i="15" s="1"/>
  <c r="P330" i="15" s="1"/>
  <c r="P355" i="15" s="1"/>
  <c r="P380" i="15" s="1"/>
  <c r="P405" i="15" s="1"/>
  <c r="P430" i="15" s="1"/>
  <c r="P78" i="15"/>
  <c r="P103" i="15" s="1"/>
  <c r="P128" i="15" s="1"/>
  <c r="P153" i="15" s="1"/>
  <c r="P178" i="15" s="1"/>
  <c r="P203" i="15" s="1"/>
  <c r="P228" i="15" s="1"/>
  <c r="P253" i="15" s="1"/>
  <c r="P278" i="15" s="1"/>
  <c r="P303" i="15" s="1"/>
  <c r="P328" i="15" s="1"/>
  <c r="P353" i="15" s="1"/>
  <c r="P378" i="15" s="1"/>
  <c r="P403" i="15" s="1"/>
  <c r="P428" i="15" s="1"/>
  <c r="AK73" i="15"/>
  <c r="P76" i="15"/>
  <c r="P101" i="15" s="1"/>
  <c r="P126" i="15" s="1"/>
  <c r="P151" i="15" s="1"/>
  <c r="P176" i="15" s="1"/>
  <c r="P201" i="15" s="1"/>
  <c r="P226" i="15" s="1"/>
  <c r="P251" i="15" s="1"/>
  <c r="P276" i="15" s="1"/>
  <c r="P301" i="15" s="1"/>
  <c r="P326" i="15" s="1"/>
  <c r="P351" i="15" s="1"/>
  <c r="P376" i="15" s="1"/>
  <c r="P401" i="15" s="1"/>
  <c r="P426" i="15" s="1"/>
  <c r="K38" i="16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J60" i="16"/>
  <c r="J39" i="16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B63" i="15"/>
  <c r="G63" i="15" s="1"/>
  <c r="B61" i="15"/>
  <c r="B62" i="15"/>
  <c r="G62" i="15" s="1"/>
  <c r="J62" i="15" s="1"/>
  <c r="K62" i="15" s="1"/>
  <c r="H62" i="15"/>
  <c r="AP62" i="15" s="1"/>
  <c r="AE62" i="15"/>
  <c r="B74" i="15"/>
  <c r="G74" i="15" s="1"/>
  <c r="J74" i="15" s="1"/>
  <c r="K74" i="15" s="1"/>
  <c r="H74" i="15"/>
  <c r="AP74" i="15" s="1"/>
  <c r="B66" i="15"/>
  <c r="G66" i="15" s="1"/>
  <c r="J66" i="15" s="1"/>
  <c r="K66" i="15" s="1"/>
  <c r="H66" i="15"/>
  <c r="AP66" i="15" s="1"/>
  <c r="AE66" i="15"/>
  <c r="AE80" i="15"/>
  <c r="B65" i="15"/>
  <c r="G65" i="15" s="1"/>
  <c r="B75" i="15"/>
  <c r="B84" i="15"/>
  <c r="G84" i="15" s="1"/>
  <c r="J84" i="15" s="1"/>
  <c r="K84" i="15" s="1"/>
  <c r="AE84" i="15"/>
  <c r="AE82" i="15"/>
  <c r="AE74" i="15"/>
  <c r="B77" i="15"/>
  <c r="G77" i="15" s="1"/>
  <c r="AE78" i="15"/>
  <c r="B68" i="15"/>
  <c r="G68" i="15" s="1"/>
  <c r="J68" i="15" s="1"/>
  <c r="K68" i="15" s="1"/>
  <c r="H68" i="15"/>
  <c r="AP68" i="15" s="1"/>
  <c r="AE68" i="15"/>
  <c r="B73" i="15"/>
  <c r="G73" i="15" s="1"/>
  <c r="AE76" i="15"/>
  <c r="B67" i="15"/>
  <c r="G67" i="15" s="1"/>
  <c r="B70" i="15"/>
  <c r="G70" i="15" s="1"/>
  <c r="J70" i="15" s="1"/>
  <c r="K70" i="15" s="1"/>
  <c r="B71" i="15"/>
  <c r="G71" i="15" s="1"/>
  <c r="B64" i="15"/>
  <c r="G64" i="15" s="1"/>
  <c r="J64" i="15" s="1"/>
  <c r="K64" i="15" s="1"/>
  <c r="B69" i="15"/>
  <c r="H70" i="15"/>
  <c r="AP70" i="15" s="1"/>
  <c r="B76" i="15"/>
  <c r="G76" i="15" s="1"/>
  <c r="J76" i="15" s="1"/>
  <c r="K76" i="15" s="1"/>
  <c r="B78" i="15"/>
  <c r="G78" i="15" s="1"/>
  <c r="J78" i="15" s="1"/>
  <c r="K78" i="15" s="1"/>
  <c r="B80" i="15"/>
  <c r="G80" i="15" s="1"/>
  <c r="J80" i="15" s="1"/>
  <c r="K80" i="15" s="1"/>
  <c r="B82" i="15"/>
  <c r="G82" i="15" s="1"/>
  <c r="J82" i="15" s="1"/>
  <c r="K82" i="15" s="1"/>
  <c r="H64" i="15"/>
  <c r="AP64" i="15" s="1"/>
  <c r="AE64" i="15"/>
  <c r="AE70" i="15"/>
  <c r="H76" i="15"/>
  <c r="AP76" i="15" s="1"/>
  <c r="H78" i="15"/>
  <c r="AP78" i="15" s="1"/>
  <c r="B79" i="15"/>
  <c r="G79" i="15" s="1"/>
  <c r="H80" i="15"/>
  <c r="AP80" i="15" s="1"/>
  <c r="B81" i="15"/>
  <c r="G81" i="15" s="1"/>
  <c r="H82" i="15"/>
  <c r="AP82" i="15" s="1"/>
  <c r="B83" i="15"/>
  <c r="G83" i="15" s="1"/>
  <c r="H84" i="15"/>
  <c r="AP84" i="15" s="1"/>
  <c r="B85" i="15"/>
  <c r="G85" i="15" s="1"/>
  <c r="H7" i="16"/>
  <c r="P62" i="15"/>
  <c r="P87" i="15" s="1"/>
  <c r="P112" i="15" s="1"/>
  <c r="P137" i="15" s="1"/>
  <c r="P162" i="15" s="1"/>
  <c r="P187" i="15" s="1"/>
  <c r="P212" i="15" s="1"/>
  <c r="P237" i="15" s="1"/>
  <c r="P262" i="15" s="1"/>
  <c r="P287" i="15" s="1"/>
  <c r="P312" i="15" s="1"/>
  <c r="P337" i="15" s="1"/>
  <c r="P362" i="15" s="1"/>
  <c r="P387" i="15" s="1"/>
  <c r="P412" i="15" s="1"/>
  <c r="B9" i="16"/>
  <c r="C64" i="15"/>
  <c r="C89" i="15" s="1"/>
  <c r="C114" i="15" s="1"/>
  <c r="C139" i="15" s="1"/>
  <c r="C164" i="15" s="1"/>
  <c r="C189" i="15" s="1"/>
  <c r="C214" i="15" s="1"/>
  <c r="C239" i="15" s="1"/>
  <c r="C264" i="15" s="1"/>
  <c r="C289" i="15" s="1"/>
  <c r="C314" i="15" s="1"/>
  <c r="C339" i="15" s="1"/>
  <c r="C364" i="15" s="1"/>
  <c r="C389" i="15" s="1"/>
  <c r="C414" i="15" s="1"/>
  <c r="H14" i="16"/>
  <c r="P69" i="15"/>
  <c r="P94" i="15" s="1"/>
  <c r="P119" i="15" s="1"/>
  <c r="P144" i="15" s="1"/>
  <c r="P169" i="15" s="1"/>
  <c r="P194" i="15" s="1"/>
  <c r="P219" i="15" s="1"/>
  <c r="P244" i="15" s="1"/>
  <c r="P269" i="15" s="1"/>
  <c r="P294" i="15" s="1"/>
  <c r="P319" i="15" s="1"/>
  <c r="P344" i="15" s="1"/>
  <c r="P369" i="15" s="1"/>
  <c r="P394" i="15" s="1"/>
  <c r="P419" i="15" s="1"/>
  <c r="AK95" i="15"/>
  <c r="A120" i="15"/>
  <c r="AE95" i="15"/>
  <c r="AL114" i="15"/>
  <c r="AM89" i="15"/>
  <c r="AL130" i="15"/>
  <c r="AM105" i="15"/>
  <c r="B8" i="16"/>
  <c r="C63" i="15"/>
  <c r="C88" i="15" s="1"/>
  <c r="C113" i="15" s="1"/>
  <c r="C138" i="15" s="1"/>
  <c r="C163" i="15" s="1"/>
  <c r="C188" i="15" s="1"/>
  <c r="C213" i="15" s="1"/>
  <c r="C238" i="15" s="1"/>
  <c r="C263" i="15" s="1"/>
  <c r="C288" i="15" s="1"/>
  <c r="C313" i="15" s="1"/>
  <c r="C338" i="15" s="1"/>
  <c r="C363" i="15" s="1"/>
  <c r="C388" i="15" s="1"/>
  <c r="C413" i="15" s="1"/>
  <c r="H26" i="16"/>
  <c r="P81" i="15"/>
  <c r="P106" i="15" s="1"/>
  <c r="P131" i="15" s="1"/>
  <c r="P156" i="15" s="1"/>
  <c r="P181" i="15" s="1"/>
  <c r="P206" i="15" s="1"/>
  <c r="P231" i="15" s="1"/>
  <c r="P256" i="15" s="1"/>
  <c r="P281" i="15" s="1"/>
  <c r="P306" i="15" s="1"/>
  <c r="P331" i="15" s="1"/>
  <c r="P356" i="15" s="1"/>
  <c r="P381" i="15" s="1"/>
  <c r="P406" i="15" s="1"/>
  <c r="P431" i="15" s="1"/>
  <c r="H30" i="16"/>
  <c r="P85" i="15"/>
  <c r="P110" i="15" s="1"/>
  <c r="P135" i="15" s="1"/>
  <c r="P160" i="15" s="1"/>
  <c r="P185" i="15" s="1"/>
  <c r="P210" i="15" s="1"/>
  <c r="P235" i="15" s="1"/>
  <c r="P260" i="15" s="1"/>
  <c r="P285" i="15" s="1"/>
  <c r="P310" i="15" s="1"/>
  <c r="P335" i="15" s="1"/>
  <c r="P360" i="15" s="1"/>
  <c r="P385" i="15" s="1"/>
  <c r="P410" i="15" s="1"/>
  <c r="P435" i="15" s="1"/>
  <c r="AL88" i="15"/>
  <c r="AN63" i="15"/>
  <c r="AM63" i="15"/>
  <c r="E115" i="15"/>
  <c r="E116" i="15"/>
  <c r="G91" i="15"/>
  <c r="AK93" i="15"/>
  <c r="A118" i="15"/>
  <c r="AE93" i="15"/>
  <c r="P68" i="15"/>
  <c r="P93" i="15" s="1"/>
  <c r="P118" i="15" s="1"/>
  <c r="P143" i="15" s="1"/>
  <c r="P168" i="15" s="1"/>
  <c r="P193" i="15" s="1"/>
  <c r="P218" i="15" s="1"/>
  <c r="P243" i="15" s="1"/>
  <c r="P268" i="15" s="1"/>
  <c r="P293" i="15" s="1"/>
  <c r="P318" i="15" s="1"/>
  <c r="P343" i="15" s="1"/>
  <c r="P368" i="15" s="1"/>
  <c r="P393" i="15" s="1"/>
  <c r="P418" i="15" s="1"/>
  <c r="AL96" i="15"/>
  <c r="AM71" i="15"/>
  <c r="AN71" i="15" s="1"/>
  <c r="AL98" i="15"/>
  <c r="AN73" i="15"/>
  <c r="AM73" i="15"/>
  <c r="AL100" i="15"/>
  <c r="AM75" i="15"/>
  <c r="AN75" i="15" s="1"/>
  <c r="AL102" i="15"/>
  <c r="AM77" i="15"/>
  <c r="AN77" i="15" s="1"/>
  <c r="AL104" i="15"/>
  <c r="AM79" i="15"/>
  <c r="AN79" i="15" s="1"/>
  <c r="AL106" i="15"/>
  <c r="AM81" i="15"/>
  <c r="AN81" i="15" s="1"/>
  <c r="AL108" i="15"/>
  <c r="AM83" i="15"/>
  <c r="AN83" i="15" s="1"/>
  <c r="AL110" i="15"/>
  <c r="AM85" i="15"/>
  <c r="AN85" i="15" s="1"/>
  <c r="AL112" i="15"/>
  <c r="AM87" i="15"/>
  <c r="AL120" i="15"/>
  <c r="AM95" i="15"/>
  <c r="AN95" i="15" s="1"/>
  <c r="AL128" i="15"/>
  <c r="AM103" i="15"/>
  <c r="H10" i="16"/>
  <c r="P65" i="15"/>
  <c r="P90" i="15" s="1"/>
  <c r="P115" i="15" s="1"/>
  <c r="P140" i="15" s="1"/>
  <c r="P165" i="15" s="1"/>
  <c r="P190" i="15" s="1"/>
  <c r="P215" i="15" s="1"/>
  <c r="P240" i="15" s="1"/>
  <c r="P265" i="15" s="1"/>
  <c r="P290" i="15" s="1"/>
  <c r="P315" i="15" s="1"/>
  <c r="P340" i="15" s="1"/>
  <c r="P365" i="15" s="1"/>
  <c r="P390" i="15" s="1"/>
  <c r="P415" i="15" s="1"/>
  <c r="H18" i="16"/>
  <c r="P73" i="15"/>
  <c r="P98" i="15" s="1"/>
  <c r="P123" i="15" s="1"/>
  <c r="P148" i="15" s="1"/>
  <c r="P173" i="15" s="1"/>
  <c r="P198" i="15" s="1"/>
  <c r="P223" i="15" s="1"/>
  <c r="P248" i="15" s="1"/>
  <c r="P273" i="15" s="1"/>
  <c r="P298" i="15" s="1"/>
  <c r="P323" i="15" s="1"/>
  <c r="P348" i="15" s="1"/>
  <c r="P373" i="15" s="1"/>
  <c r="P398" i="15" s="1"/>
  <c r="P423" i="15" s="1"/>
  <c r="E118" i="15"/>
  <c r="B7" i="16"/>
  <c r="C62" i="15"/>
  <c r="C87" i="15" s="1"/>
  <c r="C112" i="15" s="1"/>
  <c r="C137" i="15" s="1"/>
  <c r="C162" i="15" s="1"/>
  <c r="C187" i="15" s="1"/>
  <c r="C212" i="15" s="1"/>
  <c r="C237" i="15" s="1"/>
  <c r="C262" i="15" s="1"/>
  <c r="C287" i="15" s="1"/>
  <c r="C312" i="15" s="1"/>
  <c r="C337" i="15" s="1"/>
  <c r="C362" i="15" s="1"/>
  <c r="C387" i="15" s="1"/>
  <c r="C412" i="15" s="1"/>
  <c r="H12" i="16"/>
  <c r="P67" i="15"/>
  <c r="P92" i="15" s="1"/>
  <c r="P117" i="15" s="1"/>
  <c r="P142" i="15" s="1"/>
  <c r="P167" i="15" s="1"/>
  <c r="P192" i="15" s="1"/>
  <c r="P217" i="15" s="1"/>
  <c r="P242" i="15" s="1"/>
  <c r="P267" i="15" s="1"/>
  <c r="P292" i="15" s="1"/>
  <c r="P317" i="15" s="1"/>
  <c r="P342" i="15" s="1"/>
  <c r="P367" i="15" s="1"/>
  <c r="P392" i="15" s="1"/>
  <c r="P417" i="15" s="1"/>
  <c r="H16" i="16"/>
  <c r="P71" i="15"/>
  <c r="P96" i="15" s="1"/>
  <c r="P121" i="15" s="1"/>
  <c r="P146" i="15" s="1"/>
  <c r="P171" i="15" s="1"/>
  <c r="P196" i="15" s="1"/>
  <c r="P221" i="15" s="1"/>
  <c r="P246" i="15" s="1"/>
  <c r="P271" i="15" s="1"/>
  <c r="P296" i="15" s="1"/>
  <c r="P321" i="15" s="1"/>
  <c r="P346" i="15" s="1"/>
  <c r="P371" i="15" s="1"/>
  <c r="P396" i="15" s="1"/>
  <c r="P421" i="15" s="1"/>
  <c r="H20" i="16"/>
  <c r="P75" i="15"/>
  <c r="P100" i="15" s="1"/>
  <c r="P125" i="15" s="1"/>
  <c r="P150" i="15" s="1"/>
  <c r="P175" i="15" s="1"/>
  <c r="P200" i="15" s="1"/>
  <c r="P225" i="15" s="1"/>
  <c r="P250" i="15" s="1"/>
  <c r="P275" i="15" s="1"/>
  <c r="P300" i="15" s="1"/>
  <c r="P325" i="15" s="1"/>
  <c r="P350" i="15" s="1"/>
  <c r="P375" i="15" s="1"/>
  <c r="P400" i="15" s="1"/>
  <c r="P425" i="15" s="1"/>
  <c r="J41" i="15"/>
  <c r="AL86" i="15"/>
  <c r="AM61" i="15"/>
  <c r="AN61" i="15" s="1"/>
  <c r="E113" i="15"/>
  <c r="E114" i="15"/>
  <c r="G89" i="15"/>
  <c r="AK91" i="15"/>
  <c r="AN91" i="15" s="1"/>
  <c r="A116" i="15"/>
  <c r="AE91" i="15"/>
  <c r="P66" i="15"/>
  <c r="P91" i="15" s="1"/>
  <c r="P116" i="15" s="1"/>
  <c r="P141" i="15" s="1"/>
  <c r="P166" i="15" s="1"/>
  <c r="P191" i="15" s="1"/>
  <c r="P216" i="15" s="1"/>
  <c r="P241" i="15" s="1"/>
  <c r="P266" i="15" s="1"/>
  <c r="P291" i="15" s="1"/>
  <c r="P316" i="15" s="1"/>
  <c r="P341" i="15" s="1"/>
  <c r="P366" i="15" s="1"/>
  <c r="P391" i="15" s="1"/>
  <c r="P416" i="15" s="1"/>
  <c r="AL94" i="15"/>
  <c r="AN69" i="15"/>
  <c r="AM69" i="15"/>
  <c r="E121" i="15"/>
  <c r="E122" i="15"/>
  <c r="G97" i="15"/>
  <c r="E123" i="15"/>
  <c r="E124" i="15"/>
  <c r="G99" i="15"/>
  <c r="E125" i="15"/>
  <c r="E126" i="15"/>
  <c r="E127" i="15"/>
  <c r="E128" i="15"/>
  <c r="G103" i="15"/>
  <c r="E129" i="15"/>
  <c r="E130" i="15"/>
  <c r="G105" i="15"/>
  <c r="E131" i="15"/>
  <c r="E132" i="15"/>
  <c r="G107" i="15"/>
  <c r="E133" i="15"/>
  <c r="E134" i="15"/>
  <c r="E135" i="15"/>
  <c r="AL118" i="15"/>
  <c r="AN93" i="15"/>
  <c r="AM93" i="15"/>
  <c r="B95" i="15"/>
  <c r="G95" i="15" s="1"/>
  <c r="AL126" i="15"/>
  <c r="AM101" i="15"/>
  <c r="AL134" i="15"/>
  <c r="AM109" i="15"/>
  <c r="H6" i="16"/>
  <c r="P61" i="15"/>
  <c r="P86" i="15" s="1"/>
  <c r="P111" i="15" s="1"/>
  <c r="P136" i="15" s="1"/>
  <c r="P161" i="15" s="1"/>
  <c r="P186" i="15" s="1"/>
  <c r="P211" i="15" s="1"/>
  <c r="P236" i="15" s="1"/>
  <c r="P261" i="15" s="1"/>
  <c r="P286" i="15" s="1"/>
  <c r="P311" i="15" s="1"/>
  <c r="P336" i="15" s="1"/>
  <c r="P361" i="15" s="1"/>
  <c r="P386" i="15" s="1"/>
  <c r="P411" i="15" s="1"/>
  <c r="AK87" i="15"/>
  <c r="AN87" i="15" s="1"/>
  <c r="A112" i="15"/>
  <c r="AE87" i="15"/>
  <c r="AL90" i="15"/>
  <c r="AM65" i="15"/>
  <c r="AN65" i="15" s="1"/>
  <c r="E117" i="15"/>
  <c r="AL122" i="15"/>
  <c r="AM97" i="15"/>
  <c r="S5" i="15"/>
  <c r="H8" i="16"/>
  <c r="P63" i="15"/>
  <c r="P88" i="15" s="1"/>
  <c r="P113" i="15" s="1"/>
  <c r="P138" i="15" s="1"/>
  <c r="P163" i="15" s="1"/>
  <c r="P188" i="15" s="1"/>
  <c r="P213" i="15" s="1"/>
  <c r="P238" i="15" s="1"/>
  <c r="P263" i="15" s="1"/>
  <c r="P288" i="15" s="1"/>
  <c r="P313" i="15" s="1"/>
  <c r="P338" i="15" s="1"/>
  <c r="P363" i="15" s="1"/>
  <c r="P388" i="15" s="1"/>
  <c r="P413" i="15" s="1"/>
  <c r="B10" i="15"/>
  <c r="J42" i="15"/>
  <c r="J43" i="15" s="1"/>
  <c r="J44" i="15" s="1"/>
  <c r="E111" i="15"/>
  <c r="E112" i="15"/>
  <c r="G87" i="15"/>
  <c r="AK89" i="15"/>
  <c r="AN89" i="15" s="1"/>
  <c r="A114" i="15"/>
  <c r="AE89" i="15"/>
  <c r="P64" i="15"/>
  <c r="P89" i="15" s="1"/>
  <c r="P114" i="15" s="1"/>
  <c r="P139" i="15" s="1"/>
  <c r="P164" i="15" s="1"/>
  <c r="P189" i="15" s="1"/>
  <c r="P214" i="15" s="1"/>
  <c r="P239" i="15" s="1"/>
  <c r="P264" i="15" s="1"/>
  <c r="P289" i="15" s="1"/>
  <c r="P314" i="15" s="1"/>
  <c r="P339" i="15" s="1"/>
  <c r="P364" i="15" s="1"/>
  <c r="P389" i="15" s="1"/>
  <c r="P414" i="15" s="1"/>
  <c r="AL92" i="15"/>
  <c r="AN67" i="15"/>
  <c r="AM67" i="15"/>
  <c r="E119" i="15"/>
  <c r="E120" i="15"/>
  <c r="AK97" i="15"/>
  <c r="A122" i="15"/>
  <c r="AE97" i="15"/>
  <c r="P72" i="15"/>
  <c r="P97" i="15" s="1"/>
  <c r="P122" i="15" s="1"/>
  <c r="P147" i="15" s="1"/>
  <c r="P172" i="15" s="1"/>
  <c r="P197" i="15" s="1"/>
  <c r="P222" i="15" s="1"/>
  <c r="P247" i="15" s="1"/>
  <c r="P272" i="15" s="1"/>
  <c r="P297" i="15" s="1"/>
  <c r="P322" i="15" s="1"/>
  <c r="P347" i="15" s="1"/>
  <c r="P372" i="15" s="1"/>
  <c r="P397" i="15" s="1"/>
  <c r="P422" i="15" s="1"/>
  <c r="AK99" i="15"/>
  <c r="A124" i="15"/>
  <c r="AE99" i="15"/>
  <c r="P74" i="15"/>
  <c r="P99" i="15" s="1"/>
  <c r="P124" i="15" s="1"/>
  <c r="P149" i="15" s="1"/>
  <c r="P174" i="15" s="1"/>
  <c r="P199" i="15" s="1"/>
  <c r="P224" i="15" s="1"/>
  <c r="P249" i="15" s="1"/>
  <c r="P274" i="15" s="1"/>
  <c r="P299" i="15" s="1"/>
  <c r="P324" i="15" s="1"/>
  <c r="P349" i="15" s="1"/>
  <c r="P374" i="15" s="1"/>
  <c r="P399" i="15" s="1"/>
  <c r="P424" i="15" s="1"/>
  <c r="AK101" i="15"/>
  <c r="AN101" i="15" s="1"/>
  <c r="H101" i="15"/>
  <c r="AP101" i="15" s="1"/>
  <c r="A126" i="15"/>
  <c r="AE101" i="15"/>
  <c r="AK103" i="15"/>
  <c r="AN103" i="15" s="1"/>
  <c r="A128" i="15"/>
  <c r="AE103" i="15"/>
  <c r="AK105" i="15"/>
  <c r="AN105" i="15" s="1"/>
  <c r="H105" i="15"/>
  <c r="AP105" i="15" s="1"/>
  <c r="A130" i="15"/>
  <c r="AE105" i="15"/>
  <c r="AK107" i="15"/>
  <c r="AN107" i="15" s="1"/>
  <c r="A132" i="15"/>
  <c r="AE107" i="15"/>
  <c r="AK109" i="15"/>
  <c r="AN109" i="15" s="1"/>
  <c r="H109" i="15"/>
  <c r="AP109" i="15" s="1"/>
  <c r="A134" i="15"/>
  <c r="AE109" i="15"/>
  <c r="AL116" i="15"/>
  <c r="AM91" i="15"/>
  <c r="B93" i="15"/>
  <c r="G93" i="15" s="1"/>
  <c r="AL124" i="15"/>
  <c r="AM99" i="15"/>
  <c r="B101" i="15"/>
  <c r="G101" i="15" s="1"/>
  <c r="AL132" i="15"/>
  <c r="AM107" i="15"/>
  <c r="B109" i="15"/>
  <c r="G109" i="15" s="1"/>
  <c r="M43" i="15"/>
  <c r="G61" i="15"/>
  <c r="AE61" i="15"/>
  <c r="I62" i="15"/>
  <c r="AK62" i="15"/>
  <c r="AE63" i="15"/>
  <c r="AK64" i="15"/>
  <c r="AE65" i="15"/>
  <c r="AK66" i="15"/>
  <c r="AE67" i="15"/>
  <c r="AK68" i="15"/>
  <c r="G69" i="15"/>
  <c r="AE69" i="15"/>
  <c r="I70" i="15"/>
  <c r="AK70" i="15"/>
  <c r="AN70" i="15" s="1"/>
  <c r="AO70" i="15" s="1"/>
  <c r="AE71" i="15"/>
  <c r="I72" i="15"/>
  <c r="AK72" i="15"/>
  <c r="AN72" i="15" s="1"/>
  <c r="AO72" i="15" s="1"/>
  <c r="AQ72" i="15" s="1"/>
  <c r="AE73" i="15"/>
  <c r="I74" i="15"/>
  <c r="AK74" i="15"/>
  <c r="AN74" i="15" s="1"/>
  <c r="G75" i="15"/>
  <c r="AE75" i="15"/>
  <c r="I76" i="15"/>
  <c r="AK76" i="15"/>
  <c r="AN76" i="15" s="1"/>
  <c r="AE77" i="15"/>
  <c r="AK78" i="15"/>
  <c r="AN78" i="15" s="1"/>
  <c r="AE79" i="15"/>
  <c r="AK80" i="15"/>
  <c r="AN80" i="15" s="1"/>
  <c r="AE81" i="15"/>
  <c r="AK82" i="15"/>
  <c r="AN82" i="15" s="1"/>
  <c r="AO82" i="15" s="1"/>
  <c r="AQ82" i="15" s="1"/>
  <c r="AE83" i="15"/>
  <c r="AK84" i="15"/>
  <c r="AN84" i="15" s="1"/>
  <c r="AE85" i="15"/>
  <c r="A86" i="15"/>
  <c r="A88" i="15"/>
  <c r="A90" i="15"/>
  <c r="A92" i="15"/>
  <c r="A94" i="15"/>
  <c r="A96" i="15"/>
  <c r="A98" i="15"/>
  <c r="A100" i="15"/>
  <c r="A102" i="15"/>
  <c r="A104" i="15"/>
  <c r="A106" i="15"/>
  <c r="A108" i="15"/>
  <c r="A110" i="15"/>
  <c r="E41" i="15"/>
  <c r="N41" i="15"/>
  <c r="H99" i="15" s="1"/>
  <c r="AP99" i="15" s="1"/>
  <c r="H61" i="15"/>
  <c r="AP61" i="15" s="1"/>
  <c r="H63" i="15"/>
  <c r="AP63" i="15" s="1"/>
  <c r="H65" i="15"/>
  <c r="AP65" i="15" s="1"/>
  <c r="H67" i="15"/>
  <c r="AP67" i="15" s="1"/>
  <c r="H69" i="15"/>
  <c r="AP69" i="15" s="1"/>
  <c r="H71" i="15"/>
  <c r="AP71" i="15" s="1"/>
  <c r="H73" i="15"/>
  <c r="AP73" i="15" s="1"/>
  <c r="H75" i="15"/>
  <c r="AP75" i="15" s="1"/>
  <c r="H77" i="15"/>
  <c r="AP77" i="15" s="1"/>
  <c r="P77" i="15"/>
  <c r="P102" i="15" s="1"/>
  <c r="P127" i="15" s="1"/>
  <c r="P152" i="15" s="1"/>
  <c r="P177" i="15" s="1"/>
  <c r="P202" i="15" s="1"/>
  <c r="P227" i="15" s="1"/>
  <c r="P252" i="15" s="1"/>
  <c r="P277" i="15" s="1"/>
  <c r="P302" i="15" s="1"/>
  <c r="P327" i="15" s="1"/>
  <c r="P352" i="15" s="1"/>
  <c r="P377" i="15" s="1"/>
  <c r="P402" i="15" s="1"/>
  <c r="P427" i="15" s="1"/>
  <c r="H79" i="15"/>
  <c r="AP79" i="15" s="1"/>
  <c r="P79" i="15"/>
  <c r="P104" i="15" s="1"/>
  <c r="P129" i="15" s="1"/>
  <c r="P154" i="15" s="1"/>
  <c r="P179" i="15" s="1"/>
  <c r="P204" i="15" s="1"/>
  <c r="P229" i="15" s="1"/>
  <c r="P254" i="15" s="1"/>
  <c r="P279" i="15" s="1"/>
  <c r="P304" i="15" s="1"/>
  <c r="P329" i="15" s="1"/>
  <c r="P354" i="15" s="1"/>
  <c r="P379" i="15" s="1"/>
  <c r="P404" i="15" s="1"/>
  <c r="P429" i="15" s="1"/>
  <c r="H81" i="15"/>
  <c r="AP81" i="15" s="1"/>
  <c r="H83" i="15"/>
  <c r="AP83" i="15" s="1"/>
  <c r="P83" i="15"/>
  <c r="P108" i="15" s="1"/>
  <c r="P133" i="15" s="1"/>
  <c r="P158" i="15" s="1"/>
  <c r="P183" i="15" s="1"/>
  <c r="P208" i="15" s="1"/>
  <c r="P233" i="15" s="1"/>
  <c r="P258" i="15" s="1"/>
  <c r="P283" i="15" s="1"/>
  <c r="P308" i="15" s="1"/>
  <c r="P333" i="15" s="1"/>
  <c r="P358" i="15" s="1"/>
  <c r="P383" i="15" s="1"/>
  <c r="P408" i="15" s="1"/>
  <c r="P433" i="15" s="1"/>
  <c r="H85" i="15"/>
  <c r="AP85" i="15" s="1"/>
  <c r="AM62" i="15"/>
  <c r="AM64" i="15"/>
  <c r="AM66" i="15"/>
  <c r="AM68" i="15"/>
  <c r="F31" i="16"/>
  <c r="D31" i="16"/>
  <c r="A60" i="16"/>
  <c r="R60" i="16" s="1"/>
  <c r="K5" i="16"/>
  <c r="I31" i="16"/>
  <c r="C60" i="16" s="1"/>
  <c r="J31" i="16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E31" i="16"/>
  <c r="M68" i="14"/>
  <c r="K68" i="14"/>
  <c r="D147" i="14"/>
  <c r="D177" i="14"/>
  <c r="D178" i="14" s="1"/>
  <c r="D179" i="14" s="1"/>
  <c r="D180" i="14" s="1"/>
  <c r="D181" i="14" s="1"/>
  <c r="D182" i="14" s="1"/>
  <c r="D183" i="14" s="1"/>
  <c r="D184" i="14" s="1"/>
  <c r="D185" i="14" s="1"/>
  <c r="D186" i="14" s="1"/>
  <c r="D187" i="14" s="1"/>
  <c r="D188" i="14" s="1"/>
  <c r="D146" i="14"/>
  <c r="D262" i="14"/>
  <c r="D263" i="14" s="1"/>
  <c r="D264" i="14" s="1"/>
  <c r="D265" i="14" s="1"/>
  <c r="D266" i="14" s="1"/>
  <c r="D267" i="14" s="1"/>
  <c r="D268" i="14" s="1"/>
  <c r="D269" i="14" s="1"/>
  <c r="D270" i="14" s="1"/>
  <c r="D271" i="14" s="1"/>
  <c r="D272" i="14" s="1"/>
  <c r="D273" i="14" s="1"/>
  <c r="D274" i="14" s="1"/>
  <c r="D275" i="14" s="1"/>
  <c r="D276" i="14" s="1"/>
  <c r="D277" i="14" s="1"/>
  <c r="D278" i="14" s="1"/>
  <c r="D279" i="14" s="1"/>
  <c r="D280" i="14" s="1"/>
  <c r="D281" i="14" s="1"/>
  <c r="D123" i="14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95" i="14"/>
  <c r="F95" i="14" s="1"/>
  <c r="D74" i="14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229" i="14"/>
  <c r="D230" i="14" s="1"/>
  <c r="D231" i="14" s="1"/>
  <c r="D232" i="14" s="1"/>
  <c r="D233" i="14" s="1"/>
  <c r="D234" i="14" s="1"/>
  <c r="D235" i="14" s="1"/>
  <c r="D236" i="14" s="1"/>
  <c r="D237" i="14" s="1"/>
  <c r="D238" i="14" s="1"/>
  <c r="D239" i="14" s="1"/>
  <c r="D240" i="14" s="1"/>
  <c r="D241" i="14" s="1"/>
  <c r="D242" i="14" s="1"/>
  <c r="D243" i="14" s="1"/>
  <c r="D244" i="14" s="1"/>
  <c r="D245" i="14" s="1"/>
  <c r="D246" i="14" s="1"/>
  <c r="D247" i="14" s="1"/>
  <c r="D248" i="14" s="1"/>
  <c r="N6" i="14"/>
  <c r="L4" i="14"/>
  <c r="E194" i="14"/>
  <c r="H206" i="14" s="1"/>
  <c r="E123" i="14"/>
  <c r="M2" i="14"/>
  <c r="M10" i="14" s="1"/>
  <c r="T78" i="14"/>
  <c r="T79" i="14" s="1"/>
  <c r="T80" i="14" s="1"/>
  <c r="T81" i="14" s="1"/>
  <c r="U77" i="14"/>
  <c r="H69" i="14" s="1"/>
  <c r="E74" i="14"/>
  <c r="B5" i="12" s="1"/>
  <c r="U74" i="14"/>
  <c r="U75" i="14"/>
  <c r="H208" i="14"/>
  <c r="E209" i="14"/>
  <c r="U76" i="14"/>
  <c r="E265" i="14"/>
  <c r="F264" i="14"/>
  <c r="F263" i="14"/>
  <c r="I80" i="15" l="1"/>
  <c r="AO74" i="15"/>
  <c r="AN99" i="15"/>
  <c r="H87" i="15"/>
  <c r="AP87" i="15" s="1"/>
  <c r="H93" i="15"/>
  <c r="AP93" i="15" s="1"/>
  <c r="D148" i="14"/>
  <c r="U79" i="14"/>
  <c r="D149" i="14"/>
  <c r="H97" i="15"/>
  <c r="AP97" i="15" s="1"/>
  <c r="H207" i="14"/>
  <c r="H95" i="15"/>
  <c r="AP95" i="15" s="1"/>
  <c r="AN97" i="15"/>
  <c r="AO81" i="15"/>
  <c r="AQ81" i="15" s="1"/>
  <c r="H107" i="15"/>
  <c r="AP107" i="15" s="1"/>
  <c r="H103" i="15"/>
  <c r="AP103" i="15" s="1"/>
  <c r="H89" i="15"/>
  <c r="AP89" i="15" s="1"/>
  <c r="H91" i="15"/>
  <c r="AP91" i="15" s="1"/>
  <c r="O8" i="14"/>
  <c r="N5" i="14"/>
  <c r="N7" i="14"/>
  <c r="AO84" i="15"/>
  <c r="AQ84" i="15" s="1"/>
  <c r="AR84" i="15" s="1"/>
  <c r="AO76" i="15"/>
  <c r="AQ76" i="15" s="1"/>
  <c r="AQ74" i="15"/>
  <c r="AR74" i="15" s="1"/>
  <c r="I68" i="15"/>
  <c r="L68" i="15" s="1"/>
  <c r="I66" i="15"/>
  <c r="AO80" i="15"/>
  <c r="AQ80" i="15" s="1"/>
  <c r="AO78" i="15"/>
  <c r="AQ78" i="15" s="1"/>
  <c r="AR78" i="15" s="1"/>
  <c r="AO73" i="15"/>
  <c r="AQ73" i="15" s="1"/>
  <c r="AO95" i="15"/>
  <c r="AQ95" i="15" s="1"/>
  <c r="AR95" i="15" s="1"/>
  <c r="I84" i="15"/>
  <c r="I82" i="15"/>
  <c r="X82" i="15" s="1"/>
  <c r="Z82" i="15" s="1"/>
  <c r="AQ70" i="15"/>
  <c r="AR70" i="15" s="1"/>
  <c r="AO107" i="15"/>
  <c r="AQ107" i="15" s="1"/>
  <c r="AO101" i="15"/>
  <c r="AQ101" i="15" s="1"/>
  <c r="I78" i="15"/>
  <c r="X78" i="15" s="1"/>
  <c r="Z78" i="15" s="1"/>
  <c r="I64" i="15"/>
  <c r="X64" i="15" s="1"/>
  <c r="Z64" i="15" s="1"/>
  <c r="AO63" i="15"/>
  <c r="AQ63" i="15" s="1"/>
  <c r="I109" i="15"/>
  <c r="J109" i="15"/>
  <c r="K109" i="15" s="1"/>
  <c r="I101" i="15"/>
  <c r="J101" i="15"/>
  <c r="K101" i="15" s="1"/>
  <c r="I95" i="15"/>
  <c r="J95" i="15"/>
  <c r="K95" i="15" s="1"/>
  <c r="AR82" i="15"/>
  <c r="AR80" i="15"/>
  <c r="AR72" i="15"/>
  <c r="I93" i="15"/>
  <c r="J93" i="15"/>
  <c r="K93" i="15" s="1"/>
  <c r="A135" i="15"/>
  <c r="AE110" i="15"/>
  <c r="B110" i="15"/>
  <c r="G110" i="15" s="1"/>
  <c r="AK110" i="15"/>
  <c r="H110" i="15"/>
  <c r="AP110" i="15" s="1"/>
  <c r="A119" i="15"/>
  <c r="AE94" i="15"/>
  <c r="B94" i="15"/>
  <c r="G94" i="15" s="1"/>
  <c r="AK94" i="15"/>
  <c r="AN94" i="15" s="1"/>
  <c r="H94" i="15"/>
  <c r="AP94" i="15" s="1"/>
  <c r="X76" i="15"/>
  <c r="Z76" i="15" s="1"/>
  <c r="L76" i="15"/>
  <c r="L70" i="15"/>
  <c r="X70" i="15"/>
  <c r="Z70" i="15" s="1"/>
  <c r="E145" i="15"/>
  <c r="A139" i="15"/>
  <c r="AE114" i="15"/>
  <c r="B114" i="15"/>
  <c r="AK114" i="15"/>
  <c r="B10" i="16"/>
  <c r="C65" i="15"/>
  <c r="C90" i="15" s="1"/>
  <c r="C115" i="15" s="1"/>
  <c r="C140" i="15" s="1"/>
  <c r="C165" i="15" s="1"/>
  <c r="C190" i="15" s="1"/>
  <c r="C215" i="15" s="1"/>
  <c r="C240" i="15" s="1"/>
  <c r="C265" i="15" s="1"/>
  <c r="C290" i="15" s="1"/>
  <c r="C315" i="15" s="1"/>
  <c r="C340" i="15" s="1"/>
  <c r="C365" i="15" s="1"/>
  <c r="C390" i="15" s="1"/>
  <c r="C415" i="15" s="1"/>
  <c r="B11" i="15"/>
  <c r="E158" i="15"/>
  <c r="E155" i="15"/>
  <c r="J103" i="15"/>
  <c r="K103" i="15" s="1"/>
  <c r="E150" i="15"/>
  <c r="E147" i="15"/>
  <c r="A141" i="15"/>
  <c r="AE116" i="15"/>
  <c r="B116" i="15"/>
  <c r="G116" i="15" s="1"/>
  <c r="AK116" i="15"/>
  <c r="AO93" i="15"/>
  <c r="AQ93" i="15" s="1"/>
  <c r="AL155" i="15"/>
  <c r="AM130" i="15"/>
  <c r="L5" i="16"/>
  <c r="A133" i="15"/>
  <c r="AE108" i="15"/>
  <c r="B108" i="15"/>
  <c r="G108" i="15" s="1"/>
  <c r="AK108" i="15"/>
  <c r="H108" i="15"/>
  <c r="AP108" i="15" s="1"/>
  <c r="A125" i="15"/>
  <c r="AE100" i="15"/>
  <c r="B100" i="15"/>
  <c r="G100" i="15" s="1"/>
  <c r="AK100" i="15"/>
  <c r="H100" i="15"/>
  <c r="AP100" i="15" s="1"/>
  <c r="A117" i="15"/>
  <c r="AE92" i="15"/>
  <c r="B92" i="15"/>
  <c r="G92" i="15" s="1"/>
  <c r="AK92" i="15"/>
  <c r="H92" i="15"/>
  <c r="AP92" i="15" s="1"/>
  <c r="AO85" i="15"/>
  <c r="AQ85" i="15" s="1"/>
  <c r="AO83" i="15"/>
  <c r="AQ83" i="15" s="1"/>
  <c r="AO79" i="15"/>
  <c r="AQ79" i="15" s="1"/>
  <c r="AO77" i="15"/>
  <c r="AQ77" i="15" s="1"/>
  <c r="AO75" i="15"/>
  <c r="AQ75" i="15" s="1"/>
  <c r="AO71" i="15"/>
  <c r="AQ71" i="15" s="1"/>
  <c r="AO69" i="15"/>
  <c r="AQ69" i="15" s="1"/>
  <c r="AO67" i="15"/>
  <c r="AQ67" i="15" s="1"/>
  <c r="AO65" i="15"/>
  <c r="AQ65" i="15" s="1"/>
  <c r="AO61" i="15"/>
  <c r="AQ61" i="15" s="1"/>
  <c r="A159" i="15"/>
  <c r="AE134" i="15"/>
  <c r="B134" i="15"/>
  <c r="G134" i="15" s="1"/>
  <c r="AK134" i="15"/>
  <c r="A157" i="15"/>
  <c r="AE132" i="15"/>
  <c r="B132" i="15"/>
  <c r="G132" i="15" s="1"/>
  <c r="AK132" i="15"/>
  <c r="A155" i="15"/>
  <c r="AE130" i="15"/>
  <c r="B130" i="15"/>
  <c r="G130" i="15" s="1"/>
  <c r="AK130" i="15"/>
  <c r="A153" i="15"/>
  <c r="AE128" i="15"/>
  <c r="B128" i="15"/>
  <c r="G128" i="15" s="1"/>
  <c r="AK128" i="15"/>
  <c r="H128" i="15"/>
  <c r="AP128" i="15" s="1"/>
  <c r="A151" i="15"/>
  <c r="AE126" i="15"/>
  <c r="B126" i="15"/>
  <c r="G126" i="15" s="1"/>
  <c r="AK126" i="15"/>
  <c r="AO99" i="15"/>
  <c r="AQ99" i="15" s="1"/>
  <c r="AM92" i="15"/>
  <c r="AL117" i="15"/>
  <c r="E137" i="15"/>
  <c r="T5" i="15"/>
  <c r="AM90" i="15"/>
  <c r="AL115" i="15"/>
  <c r="AL151" i="15"/>
  <c r="AM126" i="15"/>
  <c r="AM118" i="15"/>
  <c r="AL143" i="15"/>
  <c r="E156" i="15"/>
  <c r="E153" i="15"/>
  <c r="E148" i="15"/>
  <c r="AM94" i="15"/>
  <c r="AL119" i="15"/>
  <c r="E139" i="15"/>
  <c r="G114" i="15"/>
  <c r="E143" i="15"/>
  <c r="AM110" i="15"/>
  <c r="AN110" i="15" s="1"/>
  <c r="AL135" i="15"/>
  <c r="AM102" i="15"/>
  <c r="AL127" i="15"/>
  <c r="A143" i="15"/>
  <c r="AE118" i="15"/>
  <c r="B118" i="15"/>
  <c r="G118" i="15" s="1"/>
  <c r="AK118" i="15"/>
  <c r="AN118" i="15" s="1"/>
  <c r="I91" i="15"/>
  <c r="J91" i="15"/>
  <c r="K91" i="15" s="1"/>
  <c r="A145" i="15"/>
  <c r="AE120" i="15"/>
  <c r="B120" i="15"/>
  <c r="G120" i="15" s="1"/>
  <c r="AK120" i="15"/>
  <c r="H120" i="15"/>
  <c r="AP120" i="15" s="1"/>
  <c r="A111" i="15"/>
  <c r="AE86" i="15"/>
  <c r="B86" i="15"/>
  <c r="G86" i="15" s="1"/>
  <c r="AK86" i="15"/>
  <c r="H86" i="15"/>
  <c r="AP86" i="15" s="1"/>
  <c r="X80" i="15"/>
  <c r="Z80" i="15" s="1"/>
  <c r="L80" i="15"/>
  <c r="X74" i="15"/>
  <c r="Z74" i="15" s="1"/>
  <c r="L74" i="15"/>
  <c r="X68" i="15"/>
  <c r="Z68" i="15" s="1"/>
  <c r="L62" i="15"/>
  <c r="X62" i="15"/>
  <c r="Z62" i="15" s="1"/>
  <c r="AO109" i="15"/>
  <c r="AQ109" i="15" s="1"/>
  <c r="AO105" i="15"/>
  <c r="AQ105" i="15" s="1"/>
  <c r="AR101" i="15"/>
  <c r="I87" i="15"/>
  <c r="J87" i="15"/>
  <c r="K87" i="15" s="1"/>
  <c r="A61" i="16"/>
  <c r="B60" i="16"/>
  <c r="O38" i="16"/>
  <c r="N42" i="15"/>
  <c r="H130" i="15" s="1"/>
  <c r="AP130" i="15" s="1"/>
  <c r="A131" i="15"/>
  <c r="AE106" i="15"/>
  <c r="B106" i="15"/>
  <c r="G106" i="15" s="1"/>
  <c r="AK106" i="15"/>
  <c r="H106" i="15"/>
  <c r="AP106" i="15" s="1"/>
  <c r="A123" i="15"/>
  <c r="AE98" i="15"/>
  <c r="B98" i="15"/>
  <c r="G98" i="15" s="1"/>
  <c r="AK98" i="15"/>
  <c r="AN98" i="15" s="1"/>
  <c r="H98" i="15"/>
  <c r="AP98" i="15" s="1"/>
  <c r="A115" i="15"/>
  <c r="AE90" i="15"/>
  <c r="B90" i="15"/>
  <c r="G90" i="15" s="1"/>
  <c r="AK90" i="15"/>
  <c r="AN90" i="15" s="1"/>
  <c r="H90" i="15"/>
  <c r="AP90" i="15" s="1"/>
  <c r="I85" i="15"/>
  <c r="J85" i="15"/>
  <c r="K85" i="15" s="1"/>
  <c r="I83" i="15"/>
  <c r="J83" i="15"/>
  <c r="K83" i="15" s="1"/>
  <c r="I81" i="15"/>
  <c r="J81" i="15"/>
  <c r="K81" i="15" s="1"/>
  <c r="I79" i="15"/>
  <c r="J79" i="15"/>
  <c r="K79" i="15" s="1"/>
  <c r="I77" i="15"/>
  <c r="J77" i="15"/>
  <c r="K77" i="15" s="1"/>
  <c r="I75" i="15"/>
  <c r="J75" i="15"/>
  <c r="K75" i="15" s="1"/>
  <c r="I73" i="15"/>
  <c r="J73" i="15"/>
  <c r="K73" i="15" s="1"/>
  <c r="I71" i="15"/>
  <c r="J71" i="15"/>
  <c r="K71" i="15" s="1"/>
  <c r="I69" i="15"/>
  <c r="J69" i="15"/>
  <c r="K69" i="15" s="1"/>
  <c r="I67" i="15"/>
  <c r="J67" i="15"/>
  <c r="K67" i="15" s="1"/>
  <c r="I65" i="15"/>
  <c r="J65" i="15"/>
  <c r="K65" i="15" s="1"/>
  <c r="I63" i="15"/>
  <c r="J63" i="15"/>
  <c r="K63" i="15" s="1"/>
  <c r="I61" i="15"/>
  <c r="J61" i="15"/>
  <c r="K61" i="15" s="1"/>
  <c r="A149" i="15"/>
  <c r="AE124" i="15"/>
  <c r="B124" i="15"/>
  <c r="G124" i="15" s="1"/>
  <c r="AK124" i="15"/>
  <c r="AO97" i="15"/>
  <c r="AQ97" i="15" s="1"/>
  <c r="E144" i="15"/>
  <c r="E142" i="15"/>
  <c r="AO87" i="15"/>
  <c r="AQ87" i="15" s="1"/>
  <c r="AL159" i="15"/>
  <c r="AM134" i="15"/>
  <c r="E159" i="15"/>
  <c r="I107" i="15"/>
  <c r="J107" i="15"/>
  <c r="K107" i="15" s="1"/>
  <c r="E154" i="15"/>
  <c r="E151" i="15"/>
  <c r="I99" i="15"/>
  <c r="J99" i="15"/>
  <c r="K99" i="15" s="1"/>
  <c r="E146" i="15"/>
  <c r="AM86" i="15"/>
  <c r="AN86" i="15" s="1"/>
  <c r="AL111" i="15"/>
  <c r="AL137" i="15"/>
  <c r="AM112" i="15"/>
  <c r="AM104" i="15"/>
  <c r="AL129" i="15"/>
  <c r="AM96" i="15"/>
  <c r="AL121" i="15"/>
  <c r="E141" i="15"/>
  <c r="L60" i="16"/>
  <c r="H60" i="16"/>
  <c r="C61" i="16"/>
  <c r="A127" i="15"/>
  <c r="AE102" i="15"/>
  <c r="B102" i="15"/>
  <c r="G102" i="15" s="1"/>
  <c r="AK102" i="15"/>
  <c r="H102" i="15"/>
  <c r="AP102" i="15" s="1"/>
  <c r="X84" i="15"/>
  <c r="Z84" i="15" s="1"/>
  <c r="L84" i="15"/>
  <c r="X72" i="15"/>
  <c r="Z72" i="15" s="1"/>
  <c r="L72" i="15"/>
  <c r="X66" i="15"/>
  <c r="Z66" i="15" s="1"/>
  <c r="L66" i="15"/>
  <c r="AR107" i="15"/>
  <c r="AO103" i="15"/>
  <c r="AQ103" i="15" s="1"/>
  <c r="AM122" i="15"/>
  <c r="AL147" i="15"/>
  <c r="AR76" i="15"/>
  <c r="I89" i="15"/>
  <c r="J89" i="15"/>
  <c r="K89" i="15" s="1"/>
  <c r="AL153" i="15"/>
  <c r="AM128" i="15"/>
  <c r="AM108" i="15"/>
  <c r="AN108" i="15" s="1"/>
  <c r="AL133" i="15"/>
  <c r="AM100" i="15"/>
  <c r="AL125" i="15"/>
  <c r="E140" i="15"/>
  <c r="T38" i="16"/>
  <c r="E42" i="15"/>
  <c r="T39" i="16" s="1"/>
  <c r="A129" i="15"/>
  <c r="AE104" i="15"/>
  <c r="B104" i="15"/>
  <c r="G104" i="15" s="1"/>
  <c r="AK104" i="15"/>
  <c r="H104" i="15"/>
  <c r="AP104" i="15" s="1"/>
  <c r="A121" i="15"/>
  <c r="AE96" i="15"/>
  <c r="B96" i="15"/>
  <c r="G96" i="15" s="1"/>
  <c r="AK96" i="15"/>
  <c r="AN96" i="15" s="1"/>
  <c r="H96" i="15"/>
  <c r="AP96" i="15" s="1"/>
  <c r="A113" i="15"/>
  <c r="AE88" i="15"/>
  <c r="B88" i="15"/>
  <c r="G88" i="15" s="1"/>
  <c r="AK88" i="15"/>
  <c r="H88" i="15"/>
  <c r="AP88" i="15" s="1"/>
  <c r="AN68" i="15"/>
  <c r="AO68" i="15" s="1"/>
  <c r="AQ68" i="15" s="1"/>
  <c r="AN66" i="15"/>
  <c r="AO66" i="15" s="1"/>
  <c r="AQ66" i="15" s="1"/>
  <c r="AN64" i="15"/>
  <c r="AO64" i="15" s="1"/>
  <c r="AQ64" i="15" s="1"/>
  <c r="AN62" i="15"/>
  <c r="AO62" i="15" s="1"/>
  <c r="AQ62" i="15" s="1"/>
  <c r="N40" i="16"/>
  <c r="M44" i="15"/>
  <c r="AL157" i="15"/>
  <c r="AM132" i="15"/>
  <c r="AL149" i="15"/>
  <c r="AM124" i="15"/>
  <c r="AL141" i="15"/>
  <c r="AM116" i="15"/>
  <c r="A147" i="15"/>
  <c r="AE122" i="15"/>
  <c r="B122" i="15"/>
  <c r="G122" i="15" s="1"/>
  <c r="AK122" i="15"/>
  <c r="H122" i="15"/>
  <c r="AP122" i="15" s="1"/>
  <c r="AO89" i="15"/>
  <c r="AQ89" i="15" s="1"/>
  <c r="E136" i="15"/>
  <c r="A137" i="15"/>
  <c r="AE112" i="15"/>
  <c r="B112" i="15"/>
  <c r="G112" i="15" s="1"/>
  <c r="AK112" i="15"/>
  <c r="H112" i="15"/>
  <c r="AP112" i="15" s="1"/>
  <c r="E160" i="15"/>
  <c r="E157" i="15"/>
  <c r="I105" i="15"/>
  <c r="J105" i="15"/>
  <c r="K105" i="15" s="1"/>
  <c r="E152" i="15"/>
  <c r="E149" i="15"/>
  <c r="I97" i="15"/>
  <c r="J97" i="15"/>
  <c r="K97" i="15" s="1"/>
  <c r="AO91" i="15"/>
  <c r="AQ91" i="15" s="1"/>
  <c r="E138" i="15"/>
  <c r="AL145" i="15"/>
  <c r="AM120" i="15"/>
  <c r="AM106" i="15"/>
  <c r="AL131" i="15"/>
  <c r="AM98" i="15"/>
  <c r="AL123" i="15"/>
  <c r="AM88" i="15"/>
  <c r="AL113" i="15"/>
  <c r="AM114" i="15"/>
  <c r="AL139" i="15"/>
  <c r="H209" i="14"/>
  <c r="E210" i="14"/>
  <c r="H204" i="14"/>
  <c r="I203" i="14"/>
  <c r="J202" i="14"/>
  <c r="H200" i="14"/>
  <c r="K200" i="14" s="1"/>
  <c r="I199" i="14"/>
  <c r="J218" i="14"/>
  <c r="J217" i="14"/>
  <c r="J216" i="14"/>
  <c r="J215" i="14"/>
  <c r="J214" i="14"/>
  <c r="J213" i="14"/>
  <c r="J212" i="14"/>
  <c r="J211" i="14"/>
  <c r="J210" i="14"/>
  <c r="J209" i="14"/>
  <c r="J208" i="14"/>
  <c r="J207" i="14"/>
  <c r="J206" i="14"/>
  <c r="J205" i="14"/>
  <c r="H203" i="14"/>
  <c r="I202" i="14"/>
  <c r="J201" i="14"/>
  <c r="H199" i="14"/>
  <c r="I218" i="14"/>
  <c r="I217" i="14"/>
  <c r="I216" i="14"/>
  <c r="I215" i="14"/>
  <c r="I214" i="14"/>
  <c r="I213" i="14"/>
  <c r="I212" i="14"/>
  <c r="I211" i="14"/>
  <c r="I210" i="14"/>
  <c r="I209" i="14"/>
  <c r="I208" i="14"/>
  <c r="I207" i="14"/>
  <c r="K207" i="14" s="1"/>
  <c r="I206" i="14"/>
  <c r="J204" i="14"/>
  <c r="I201" i="14"/>
  <c r="I204" i="14"/>
  <c r="H201" i="14"/>
  <c r="J200" i="14"/>
  <c r="J203" i="14"/>
  <c r="I200" i="14"/>
  <c r="H205" i="14"/>
  <c r="K205" i="14" s="1"/>
  <c r="J199" i="14"/>
  <c r="H202" i="14"/>
  <c r="K202" i="14" s="1"/>
  <c r="I205" i="14"/>
  <c r="D96" i="14"/>
  <c r="F96" i="14" s="1"/>
  <c r="F74" i="14"/>
  <c r="E95" i="14"/>
  <c r="G95" i="14" s="1"/>
  <c r="I95" i="14" s="1"/>
  <c r="E75" i="14"/>
  <c r="U80" i="14"/>
  <c r="U78" i="14"/>
  <c r="I223" i="14"/>
  <c r="G223" i="14"/>
  <c r="E229" i="14" s="1"/>
  <c r="M59" i="14"/>
  <c r="M44" i="14"/>
  <c r="M54" i="14"/>
  <c r="M49" i="14"/>
  <c r="M34" i="14"/>
  <c r="M24" i="14"/>
  <c r="M4" i="14"/>
  <c r="M3" i="14"/>
  <c r="M9" i="14"/>
  <c r="N2" i="14"/>
  <c r="E124" i="14"/>
  <c r="G123" i="14"/>
  <c r="H123" i="14" s="1"/>
  <c r="F265" i="14"/>
  <c r="E266" i="14"/>
  <c r="T82" i="14"/>
  <c r="U82" i="14" s="1"/>
  <c r="U81" i="14"/>
  <c r="O95" i="14" l="1"/>
  <c r="K95" i="14"/>
  <c r="K206" i="14"/>
  <c r="K203" i="14"/>
  <c r="AN112" i="15"/>
  <c r="AN88" i="15"/>
  <c r="H134" i="15"/>
  <c r="AP134" i="15" s="1"/>
  <c r="AN104" i="15"/>
  <c r="AN128" i="15"/>
  <c r="AO128" i="15" s="1"/>
  <c r="AQ128" i="15" s="1"/>
  <c r="AN92" i="15"/>
  <c r="H114" i="15"/>
  <c r="AP114" i="15" s="1"/>
  <c r="D150" i="14"/>
  <c r="K201" i="14"/>
  <c r="K208" i="14"/>
  <c r="H132" i="15"/>
  <c r="AP132" i="15" s="1"/>
  <c r="AN114" i="15"/>
  <c r="AO114" i="15" s="1"/>
  <c r="AQ114" i="15" s="1"/>
  <c r="H95" i="14"/>
  <c r="H124" i="15"/>
  <c r="AP124" i="15" s="1"/>
  <c r="H126" i="15"/>
  <c r="AP126" i="15" s="1"/>
  <c r="H116" i="15"/>
  <c r="AP116" i="15" s="1"/>
  <c r="I103" i="15"/>
  <c r="O5" i="14"/>
  <c r="P8" i="14"/>
  <c r="O6" i="14"/>
  <c r="O7" i="14"/>
  <c r="AN124" i="15"/>
  <c r="R61" i="16"/>
  <c r="J61" i="16"/>
  <c r="AN116" i="15"/>
  <c r="AN106" i="15"/>
  <c r="H118" i="15"/>
  <c r="AP118" i="15" s="1"/>
  <c r="AN130" i="15"/>
  <c r="AN100" i="15"/>
  <c r="D151" i="14"/>
  <c r="AN134" i="15"/>
  <c r="AN126" i="15"/>
  <c r="L82" i="15"/>
  <c r="L78" i="15"/>
  <c r="N78" i="15" s="1"/>
  <c r="AN132" i="15"/>
  <c r="AN120" i="15"/>
  <c r="L64" i="15"/>
  <c r="AN122" i="15"/>
  <c r="AO122" i="15" s="1"/>
  <c r="AQ122" i="15" s="1"/>
  <c r="AN102" i="15"/>
  <c r="AO102" i="15" s="1"/>
  <c r="AQ102" i="15" s="1"/>
  <c r="AO96" i="15"/>
  <c r="AQ96" i="15" s="1"/>
  <c r="AR96" i="15" s="1"/>
  <c r="J124" i="15"/>
  <c r="K124" i="15" s="1"/>
  <c r="I124" i="15"/>
  <c r="J122" i="15"/>
  <c r="K122" i="15" s="1"/>
  <c r="I122" i="15"/>
  <c r="J120" i="15"/>
  <c r="K120" i="15" s="1"/>
  <c r="I120" i="15"/>
  <c r="J134" i="15"/>
  <c r="K134" i="15" s="1"/>
  <c r="I134" i="15"/>
  <c r="J112" i="15"/>
  <c r="K112" i="15" s="1"/>
  <c r="I112" i="15"/>
  <c r="AL148" i="15"/>
  <c r="AM123" i="15"/>
  <c r="AM121" i="15"/>
  <c r="AL146" i="15"/>
  <c r="E171" i="15"/>
  <c r="X107" i="15"/>
  <c r="Z107" i="15" s="1"/>
  <c r="L107" i="15"/>
  <c r="X65" i="15"/>
  <c r="Z65" i="15" s="1"/>
  <c r="L65" i="15"/>
  <c r="X81" i="15"/>
  <c r="Z81" i="15" s="1"/>
  <c r="L81" i="15"/>
  <c r="AO90" i="15"/>
  <c r="AQ90" i="15" s="1"/>
  <c r="O39" i="16"/>
  <c r="N43" i="15"/>
  <c r="E168" i="15"/>
  <c r="AR99" i="15"/>
  <c r="AR65" i="15"/>
  <c r="AO108" i="15"/>
  <c r="AQ108" i="15" s="1"/>
  <c r="N64" i="15"/>
  <c r="M64" i="15"/>
  <c r="N70" i="15"/>
  <c r="M70" i="15"/>
  <c r="A144" i="15"/>
  <c r="AK119" i="15"/>
  <c r="H119" i="15"/>
  <c r="AP119" i="15" s="1"/>
  <c r="AE119" i="15"/>
  <c r="B119" i="15"/>
  <c r="G119" i="15" s="1"/>
  <c r="AO110" i="15"/>
  <c r="AQ110" i="15" s="1"/>
  <c r="AT72" i="15"/>
  <c r="AS72" i="15"/>
  <c r="AT78" i="15"/>
  <c r="AS78" i="15"/>
  <c r="AT82" i="15"/>
  <c r="AS82" i="15"/>
  <c r="AM139" i="15"/>
  <c r="AL164" i="15"/>
  <c r="AM113" i="15"/>
  <c r="AL138" i="15"/>
  <c r="E163" i="15"/>
  <c r="AM157" i="15"/>
  <c r="AL182" i="15"/>
  <c r="AR64" i="15"/>
  <c r="A146" i="15"/>
  <c r="AK121" i="15"/>
  <c r="AN121" i="15" s="1"/>
  <c r="H121" i="15"/>
  <c r="AP121" i="15" s="1"/>
  <c r="AE121" i="15"/>
  <c r="B121" i="15"/>
  <c r="G121" i="15" s="1"/>
  <c r="AO104" i="15"/>
  <c r="AQ104" i="15" s="1"/>
  <c r="X89" i="15"/>
  <c r="Z89" i="15" s="1"/>
  <c r="L89" i="15"/>
  <c r="AR103" i="15"/>
  <c r="AA66" i="15"/>
  <c r="AB66" i="15" s="1"/>
  <c r="AA91" i="15" s="1"/>
  <c r="N84" i="15"/>
  <c r="M84" i="15"/>
  <c r="L61" i="16"/>
  <c r="H61" i="16"/>
  <c r="C62" i="16"/>
  <c r="J116" i="15"/>
  <c r="K116" i="15" s="1"/>
  <c r="I116" i="15"/>
  <c r="AM159" i="15"/>
  <c r="AL184" i="15"/>
  <c r="AR97" i="15"/>
  <c r="AO124" i="15"/>
  <c r="AQ124" i="15" s="1"/>
  <c r="A140" i="15"/>
  <c r="AK115" i="15"/>
  <c r="H115" i="15"/>
  <c r="AP115" i="15" s="1"/>
  <c r="AE115" i="15"/>
  <c r="B115" i="15"/>
  <c r="G115" i="15" s="1"/>
  <c r="AO98" i="15"/>
  <c r="AQ98" i="15" s="1"/>
  <c r="J106" i="15"/>
  <c r="K106" i="15" s="1"/>
  <c r="I106" i="15"/>
  <c r="A62" i="16"/>
  <c r="B61" i="16"/>
  <c r="AS101" i="15"/>
  <c r="AT101" i="15"/>
  <c r="N62" i="15"/>
  <c r="M62" i="15"/>
  <c r="N80" i="15"/>
  <c r="M80" i="15"/>
  <c r="A170" i="15"/>
  <c r="AE145" i="15"/>
  <c r="AK145" i="15"/>
  <c r="B145" i="15"/>
  <c r="G145" i="15" s="1"/>
  <c r="H145" i="15"/>
  <c r="AP145" i="15" s="1"/>
  <c r="AM127" i="15"/>
  <c r="AL152" i="15"/>
  <c r="AM135" i="15"/>
  <c r="AL160" i="15"/>
  <c r="J114" i="15"/>
  <c r="K114" i="15" s="1"/>
  <c r="I114" i="15"/>
  <c r="E178" i="15"/>
  <c r="AM143" i="15"/>
  <c r="AL168" i="15"/>
  <c r="AM151" i="15"/>
  <c r="AL176" i="15"/>
  <c r="AM117" i="15"/>
  <c r="AL142" i="15"/>
  <c r="A176" i="15"/>
  <c r="AE151" i="15"/>
  <c r="B151" i="15"/>
  <c r="AK151" i="15"/>
  <c r="H151" i="15"/>
  <c r="AP151" i="15" s="1"/>
  <c r="A184" i="15"/>
  <c r="AE159" i="15"/>
  <c r="B159" i="15"/>
  <c r="G159" i="15" s="1"/>
  <c r="AK159" i="15"/>
  <c r="AN159" i="15" s="1"/>
  <c r="H159" i="15"/>
  <c r="AP159" i="15" s="1"/>
  <c r="AR67" i="15"/>
  <c r="AR75" i="15"/>
  <c r="AR83" i="15"/>
  <c r="J92" i="15"/>
  <c r="K92" i="15" s="1"/>
  <c r="I92" i="15"/>
  <c r="A158" i="15"/>
  <c r="AK133" i="15"/>
  <c r="H133" i="15"/>
  <c r="AP133" i="15" s="1"/>
  <c r="AE133" i="15"/>
  <c r="B133" i="15"/>
  <c r="G133" i="15" s="1"/>
  <c r="AM155" i="15"/>
  <c r="AL180" i="15"/>
  <c r="E172" i="15"/>
  <c r="X103" i="15"/>
  <c r="Z103" i="15" s="1"/>
  <c r="L103" i="15"/>
  <c r="E183" i="15"/>
  <c r="A164" i="15"/>
  <c r="AE139" i="15"/>
  <c r="AK139" i="15"/>
  <c r="AN139" i="15" s="1"/>
  <c r="B139" i="15"/>
  <c r="H139" i="15"/>
  <c r="AP139" i="15" s="1"/>
  <c r="AA64" i="15"/>
  <c r="AB64" i="15" s="1"/>
  <c r="AA89" i="15" s="1"/>
  <c r="N82" i="15"/>
  <c r="M82" i="15"/>
  <c r="A160" i="15"/>
  <c r="AE135" i="15"/>
  <c r="AK135" i="15"/>
  <c r="AN135" i="15" s="1"/>
  <c r="B135" i="15"/>
  <c r="G135" i="15" s="1"/>
  <c r="H135" i="15"/>
  <c r="AP135" i="15" s="1"/>
  <c r="X101" i="15"/>
  <c r="Z101" i="15" s="1"/>
  <c r="L101" i="15"/>
  <c r="A172" i="15"/>
  <c r="AE147" i="15"/>
  <c r="AK147" i="15"/>
  <c r="B147" i="15"/>
  <c r="G147" i="15" s="1"/>
  <c r="H147" i="15"/>
  <c r="AP147" i="15" s="1"/>
  <c r="AR62" i="15"/>
  <c r="J104" i="15"/>
  <c r="K104" i="15" s="1"/>
  <c r="I104" i="15"/>
  <c r="AT84" i="15"/>
  <c r="AS84" i="15"/>
  <c r="N66" i="15"/>
  <c r="M66" i="15"/>
  <c r="AA72" i="15"/>
  <c r="AB72" i="15" s="1"/>
  <c r="AA97" i="15" s="1"/>
  <c r="A152" i="15"/>
  <c r="AK127" i="15"/>
  <c r="AN127" i="15" s="1"/>
  <c r="H127" i="15"/>
  <c r="AP127" i="15" s="1"/>
  <c r="AE127" i="15"/>
  <c r="B127" i="15"/>
  <c r="G127" i="15" s="1"/>
  <c r="AL136" i="15"/>
  <c r="AM111" i="15"/>
  <c r="E176" i="15"/>
  <c r="G151" i="15"/>
  <c r="E167" i="15"/>
  <c r="X61" i="15"/>
  <c r="Z61" i="15" s="1"/>
  <c r="L61" i="15"/>
  <c r="X69" i="15"/>
  <c r="Z69" i="15" s="1"/>
  <c r="L69" i="15"/>
  <c r="X73" i="15"/>
  <c r="Z73" i="15" s="1"/>
  <c r="L73" i="15"/>
  <c r="X77" i="15"/>
  <c r="Z77" i="15" s="1"/>
  <c r="L77" i="15"/>
  <c r="X85" i="15"/>
  <c r="Z85" i="15" s="1"/>
  <c r="L85" i="15"/>
  <c r="J98" i="15"/>
  <c r="K98" i="15" s="1"/>
  <c r="I98" i="15"/>
  <c r="AA62" i="15"/>
  <c r="AB62" i="15" s="1"/>
  <c r="AA87" i="15" s="1"/>
  <c r="N68" i="15"/>
  <c r="M68" i="15"/>
  <c r="A136" i="15"/>
  <c r="AK111" i="15"/>
  <c r="AN111" i="15" s="1"/>
  <c r="H111" i="15"/>
  <c r="AP111" i="15" s="1"/>
  <c r="AE111" i="15"/>
  <c r="B111" i="15"/>
  <c r="G111" i="15" s="1"/>
  <c r="AO120" i="15"/>
  <c r="AQ120" i="15" s="1"/>
  <c r="A168" i="15"/>
  <c r="AE143" i="15"/>
  <c r="AK143" i="15"/>
  <c r="AN143" i="15" s="1"/>
  <c r="B143" i="15"/>
  <c r="G143" i="15" s="1"/>
  <c r="H143" i="15"/>
  <c r="AP143" i="15" s="1"/>
  <c r="J128" i="15"/>
  <c r="K128" i="15" s="1"/>
  <c r="I128" i="15"/>
  <c r="E162" i="15"/>
  <c r="AO126" i="15"/>
  <c r="AQ126" i="15" s="1"/>
  <c r="A182" i="15"/>
  <c r="AE157" i="15"/>
  <c r="B157" i="15"/>
  <c r="G157" i="15" s="1"/>
  <c r="AK157" i="15"/>
  <c r="H157" i="15"/>
  <c r="AP157" i="15" s="1"/>
  <c r="AO134" i="15"/>
  <c r="AQ134" i="15" s="1"/>
  <c r="AR73" i="15"/>
  <c r="AR81" i="15"/>
  <c r="A150" i="15"/>
  <c r="AK125" i="15"/>
  <c r="H125" i="15"/>
  <c r="AP125" i="15" s="1"/>
  <c r="AE125" i="15"/>
  <c r="B125" i="15"/>
  <c r="G125" i="15" s="1"/>
  <c r="AR91" i="15"/>
  <c r="E174" i="15"/>
  <c r="X105" i="15"/>
  <c r="Z105" i="15" s="1"/>
  <c r="L105" i="15"/>
  <c r="E185" i="15"/>
  <c r="AO112" i="15"/>
  <c r="AQ112" i="15" s="1"/>
  <c r="E161" i="15"/>
  <c r="AM149" i="15"/>
  <c r="AL174" i="15"/>
  <c r="N41" i="16"/>
  <c r="M45" i="15"/>
  <c r="AR66" i="15"/>
  <c r="J88" i="15"/>
  <c r="K88" i="15" s="1"/>
  <c r="I88" i="15"/>
  <c r="A154" i="15"/>
  <c r="AK129" i="15"/>
  <c r="H129" i="15"/>
  <c r="AP129" i="15" s="1"/>
  <c r="AE129" i="15"/>
  <c r="B129" i="15"/>
  <c r="G129" i="15" s="1"/>
  <c r="E165" i="15"/>
  <c r="AL158" i="15"/>
  <c r="AM133" i="15"/>
  <c r="AT76" i="15"/>
  <c r="AS76" i="15"/>
  <c r="AA84" i="15"/>
  <c r="AB84" i="15" s="1"/>
  <c r="AA109" i="15" s="1"/>
  <c r="J102" i="15"/>
  <c r="K102" i="15" s="1"/>
  <c r="I102" i="15"/>
  <c r="E166" i="15"/>
  <c r="X99" i="15"/>
  <c r="Z99" i="15" s="1"/>
  <c r="L99" i="15"/>
  <c r="E179" i="15"/>
  <c r="E184" i="15"/>
  <c r="AR87" i="15"/>
  <c r="E169" i="15"/>
  <c r="A174" i="15"/>
  <c r="AE149" i="15"/>
  <c r="AK149" i="15"/>
  <c r="AN149" i="15" s="1"/>
  <c r="B149" i="15"/>
  <c r="G149" i="15" s="1"/>
  <c r="H149" i="15"/>
  <c r="AP149" i="15" s="1"/>
  <c r="X63" i="15"/>
  <c r="Z63" i="15" s="1"/>
  <c r="L63" i="15"/>
  <c r="X67" i="15"/>
  <c r="Z67" i="15" s="1"/>
  <c r="L67" i="15"/>
  <c r="X71" i="15"/>
  <c r="Z71" i="15" s="1"/>
  <c r="L71" i="15"/>
  <c r="X75" i="15"/>
  <c r="Z75" i="15" s="1"/>
  <c r="L75" i="15"/>
  <c r="X79" i="15"/>
  <c r="Z79" i="15" s="1"/>
  <c r="L79" i="15"/>
  <c r="X83" i="15"/>
  <c r="Z83" i="15" s="1"/>
  <c r="L83" i="15"/>
  <c r="A148" i="15"/>
  <c r="AK123" i="15"/>
  <c r="AN123" i="15" s="1"/>
  <c r="H123" i="15"/>
  <c r="AP123" i="15" s="1"/>
  <c r="AE123" i="15"/>
  <c r="B123" i="15"/>
  <c r="G123" i="15" s="1"/>
  <c r="AO106" i="15"/>
  <c r="AQ106" i="15" s="1"/>
  <c r="E60" i="16"/>
  <c r="F60" i="16"/>
  <c r="AR105" i="15"/>
  <c r="N74" i="15"/>
  <c r="M74" i="15"/>
  <c r="O74" i="15" s="1"/>
  <c r="AA80" i="15"/>
  <c r="AB80" i="15" s="1"/>
  <c r="AA105" i="15" s="1"/>
  <c r="J86" i="15"/>
  <c r="K86" i="15" s="1"/>
  <c r="I86" i="15"/>
  <c r="E164" i="15"/>
  <c r="G139" i="15"/>
  <c r="U5" i="15"/>
  <c r="A178" i="15"/>
  <c r="AE153" i="15"/>
  <c r="B153" i="15"/>
  <c r="G153" i="15" s="1"/>
  <c r="AK153" i="15"/>
  <c r="H153" i="15"/>
  <c r="AP153" i="15" s="1"/>
  <c r="AO130" i="15"/>
  <c r="AQ130" i="15" s="1"/>
  <c r="AR61" i="15"/>
  <c r="AR69" i="15"/>
  <c r="AR77" i="15"/>
  <c r="AR85" i="15"/>
  <c r="AO92" i="15"/>
  <c r="AQ92" i="15" s="1"/>
  <c r="J100" i="15"/>
  <c r="K100" i="15" s="1"/>
  <c r="I100" i="15"/>
  <c r="M5" i="16"/>
  <c r="AS95" i="15"/>
  <c r="AT95" i="15"/>
  <c r="AR93" i="15"/>
  <c r="AO116" i="15"/>
  <c r="AQ116" i="15" s="1"/>
  <c r="J130" i="15"/>
  <c r="K130" i="15" s="1"/>
  <c r="I130" i="15"/>
  <c r="B11" i="16"/>
  <c r="C66" i="15"/>
  <c r="C91" i="15" s="1"/>
  <c r="B12" i="15"/>
  <c r="N76" i="15"/>
  <c r="M76" i="15"/>
  <c r="AA82" i="15"/>
  <c r="AB82" i="15" s="1"/>
  <c r="AA107" i="15" s="1"/>
  <c r="J94" i="15"/>
  <c r="K94" i="15" s="1"/>
  <c r="I94" i="15"/>
  <c r="AT74" i="15"/>
  <c r="AS74" i="15"/>
  <c r="AT80" i="15"/>
  <c r="AS80" i="15"/>
  <c r="X97" i="15"/>
  <c r="Z97" i="15" s="1"/>
  <c r="L97" i="15"/>
  <c r="E177" i="15"/>
  <c r="E182" i="15"/>
  <c r="A138" i="15"/>
  <c r="AK113" i="15"/>
  <c r="AN113" i="15" s="1"/>
  <c r="H113" i="15"/>
  <c r="AP113" i="15" s="1"/>
  <c r="AE113" i="15"/>
  <c r="B113" i="15"/>
  <c r="G113" i="15" s="1"/>
  <c r="AL156" i="15"/>
  <c r="AM131" i="15"/>
  <c r="AM145" i="15"/>
  <c r="AL170" i="15"/>
  <c r="AN145" i="15"/>
  <c r="J132" i="15"/>
  <c r="K132" i="15" s="1"/>
  <c r="I132" i="15"/>
  <c r="A162" i="15"/>
  <c r="AE137" i="15"/>
  <c r="AK137" i="15"/>
  <c r="B137" i="15"/>
  <c r="G137" i="15" s="1"/>
  <c r="H137" i="15"/>
  <c r="AP137" i="15" s="1"/>
  <c r="AR89" i="15"/>
  <c r="AM141" i="15"/>
  <c r="AL166" i="15"/>
  <c r="AR68" i="15"/>
  <c r="AO88" i="15"/>
  <c r="AQ88" i="15" s="1"/>
  <c r="J96" i="15"/>
  <c r="K96" i="15" s="1"/>
  <c r="I96" i="15"/>
  <c r="AL150" i="15"/>
  <c r="AM125" i="15"/>
  <c r="AM153" i="15"/>
  <c r="AL178" i="15"/>
  <c r="AM147" i="15"/>
  <c r="AN147" i="15" s="1"/>
  <c r="AL172" i="15"/>
  <c r="AS107" i="15"/>
  <c r="AT107" i="15"/>
  <c r="N72" i="15"/>
  <c r="M72" i="15"/>
  <c r="AA78" i="15"/>
  <c r="AB78" i="15" s="1"/>
  <c r="AA103" i="15" s="1"/>
  <c r="AL154" i="15"/>
  <c r="AM129" i="15"/>
  <c r="AN129" i="15" s="1"/>
  <c r="AM137" i="15"/>
  <c r="AL162" i="15"/>
  <c r="J126" i="15"/>
  <c r="K126" i="15" s="1"/>
  <c r="I126" i="15"/>
  <c r="AT70" i="15"/>
  <c r="AS70" i="15"/>
  <c r="J90" i="15"/>
  <c r="K90" i="15" s="1"/>
  <c r="I90" i="15"/>
  <c r="A156" i="15"/>
  <c r="AK131" i="15"/>
  <c r="H131" i="15"/>
  <c r="AP131" i="15" s="1"/>
  <c r="AE131" i="15"/>
  <c r="B131" i="15"/>
  <c r="G131" i="15" s="1"/>
  <c r="X87" i="15"/>
  <c r="Z87" i="15" s="1"/>
  <c r="L87" i="15"/>
  <c r="AR109" i="15"/>
  <c r="AA68" i="15"/>
  <c r="AB68" i="15" s="1"/>
  <c r="AA93" i="15" s="1"/>
  <c r="AA74" i="15"/>
  <c r="AB74" i="15" s="1"/>
  <c r="AA99" i="15" s="1"/>
  <c r="AO86" i="15"/>
  <c r="AQ86" i="15" s="1"/>
  <c r="X91" i="15"/>
  <c r="Z91" i="15" s="1"/>
  <c r="L91" i="15"/>
  <c r="AO118" i="15"/>
  <c r="AQ118" i="15" s="1"/>
  <c r="J118" i="15"/>
  <c r="K118" i="15" s="1"/>
  <c r="I118" i="15"/>
  <c r="AL144" i="15"/>
  <c r="AM119" i="15"/>
  <c r="AN119" i="15" s="1"/>
  <c r="E173" i="15"/>
  <c r="E181" i="15"/>
  <c r="AL140" i="15"/>
  <c r="AM115" i="15"/>
  <c r="A180" i="15"/>
  <c r="AE155" i="15"/>
  <c r="B155" i="15"/>
  <c r="G155" i="15" s="1"/>
  <c r="AK155" i="15"/>
  <c r="AN155" i="15" s="1"/>
  <c r="H155" i="15"/>
  <c r="AP155" i="15" s="1"/>
  <c r="AO132" i="15"/>
  <c r="AQ132" i="15" s="1"/>
  <c r="AR63" i="15"/>
  <c r="AR71" i="15"/>
  <c r="AR79" i="15"/>
  <c r="A142" i="15"/>
  <c r="AK117" i="15"/>
  <c r="AN117" i="15" s="1"/>
  <c r="H117" i="15"/>
  <c r="AP117" i="15" s="1"/>
  <c r="AE117" i="15"/>
  <c r="B117" i="15"/>
  <c r="G117" i="15" s="1"/>
  <c r="AO100" i="15"/>
  <c r="AQ100" i="15" s="1"/>
  <c r="J108" i="15"/>
  <c r="K108" i="15" s="1"/>
  <c r="I108" i="15"/>
  <c r="A166" i="15"/>
  <c r="AE141" i="15"/>
  <c r="AK141" i="15"/>
  <c r="B141" i="15"/>
  <c r="G141" i="15" s="1"/>
  <c r="H141" i="15"/>
  <c r="AP141" i="15" s="1"/>
  <c r="E175" i="15"/>
  <c r="E180" i="15"/>
  <c r="E170" i="15"/>
  <c r="AA70" i="15"/>
  <c r="AB70" i="15" s="1"/>
  <c r="AA95" i="15" s="1"/>
  <c r="AA76" i="15"/>
  <c r="AB76" i="15" s="1"/>
  <c r="AA101" i="15" s="1"/>
  <c r="AO94" i="15"/>
  <c r="AQ94" i="15" s="1"/>
  <c r="J110" i="15"/>
  <c r="K110" i="15" s="1"/>
  <c r="I110" i="15"/>
  <c r="X93" i="15"/>
  <c r="Z93" i="15" s="1"/>
  <c r="L93" i="15"/>
  <c r="X95" i="15"/>
  <c r="Z95" i="15" s="1"/>
  <c r="L95" i="15"/>
  <c r="X109" i="15"/>
  <c r="Z109" i="15" s="1"/>
  <c r="L109" i="15"/>
  <c r="J95" i="14"/>
  <c r="L95" i="14" s="1"/>
  <c r="M95" i="14" s="1"/>
  <c r="N95" i="14" s="1"/>
  <c r="E125" i="14"/>
  <c r="G124" i="14"/>
  <c r="H124" i="14" s="1"/>
  <c r="H74" i="14"/>
  <c r="G74" i="14"/>
  <c r="K199" i="14"/>
  <c r="K209" i="14"/>
  <c r="N54" i="14"/>
  <c r="N49" i="14"/>
  <c r="N59" i="14"/>
  <c r="N44" i="14"/>
  <c r="N24" i="14"/>
  <c r="N34" i="14"/>
  <c r="N3" i="14"/>
  <c r="N4" i="14"/>
  <c r="N9" i="14"/>
  <c r="O2" i="14"/>
  <c r="N10" i="14"/>
  <c r="F229" i="14"/>
  <c r="E230" i="14"/>
  <c r="J123" i="14"/>
  <c r="I123" i="14"/>
  <c r="L123" i="14"/>
  <c r="H210" i="14"/>
  <c r="K210" i="14" s="1"/>
  <c r="E211" i="14"/>
  <c r="F266" i="14"/>
  <c r="E267" i="14"/>
  <c r="F75" i="14"/>
  <c r="E96" i="14"/>
  <c r="G96" i="14" s="1"/>
  <c r="E76" i="14"/>
  <c r="D97" i="14"/>
  <c r="F97" i="14" s="1"/>
  <c r="K204" i="14"/>
  <c r="D30" i="13"/>
  <c r="D31" i="13"/>
  <c r="C6" i="12"/>
  <c r="E6" i="12" s="1"/>
  <c r="F6" i="12" s="1"/>
  <c r="D6" i="12" s="1"/>
  <c r="G6" i="12"/>
  <c r="E7" i="12"/>
  <c r="F7" i="12" s="1"/>
  <c r="D7" i="12" s="1"/>
  <c r="G7" i="12"/>
  <c r="E8" i="12"/>
  <c r="F8" i="12"/>
  <c r="D8" i="12" s="1"/>
  <c r="G8" i="12"/>
  <c r="E9" i="12"/>
  <c r="F9" i="12"/>
  <c r="G9" i="12"/>
  <c r="E10" i="12"/>
  <c r="F10" i="12"/>
  <c r="G10" i="12"/>
  <c r="E11" i="12"/>
  <c r="F11" i="12" s="1"/>
  <c r="D11" i="12" s="1"/>
  <c r="G11" i="12"/>
  <c r="E12" i="12"/>
  <c r="F12" i="12"/>
  <c r="D12" i="12" s="1"/>
  <c r="G12" i="12"/>
  <c r="E13" i="12"/>
  <c r="F13" i="12"/>
  <c r="G13" i="12"/>
  <c r="E14" i="12"/>
  <c r="F14" i="12"/>
  <c r="G14" i="12"/>
  <c r="E15" i="12"/>
  <c r="F15" i="12" s="1"/>
  <c r="D15" i="12" s="1"/>
  <c r="G15" i="12"/>
  <c r="E16" i="12"/>
  <c r="F16" i="12"/>
  <c r="D16" i="12" s="1"/>
  <c r="G16" i="12"/>
  <c r="E17" i="12"/>
  <c r="F17" i="12"/>
  <c r="G17" i="12"/>
  <c r="E18" i="12"/>
  <c r="F18" i="12"/>
  <c r="G18" i="12"/>
  <c r="E19" i="12"/>
  <c r="F19" i="12" s="1"/>
  <c r="D19" i="12" s="1"/>
  <c r="G19" i="12"/>
  <c r="D18" i="12" l="1"/>
  <c r="AN115" i="15"/>
  <c r="R62" i="16"/>
  <c r="J62" i="16"/>
  <c r="D17" i="12"/>
  <c r="P6" i="14"/>
  <c r="P5" i="14"/>
  <c r="Q8" i="14"/>
  <c r="P7" i="14"/>
  <c r="D9" i="12"/>
  <c r="I96" i="14"/>
  <c r="H96" i="14"/>
  <c r="J96" i="14" s="1"/>
  <c r="L96" i="14" s="1"/>
  <c r="M96" i="14" s="1"/>
  <c r="N96" i="14" s="1"/>
  <c r="D14" i="12"/>
  <c r="AN141" i="15"/>
  <c r="AN131" i="15"/>
  <c r="AN153" i="15"/>
  <c r="AN151" i="15"/>
  <c r="AN157" i="15"/>
  <c r="AN133" i="15"/>
  <c r="D152" i="14"/>
  <c r="D13" i="12"/>
  <c r="D10" i="12"/>
  <c r="D153" i="14"/>
  <c r="M78" i="15"/>
  <c r="AU70" i="15"/>
  <c r="AW70" i="15" s="1"/>
  <c r="AN125" i="15"/>
  <c r="AO125" i="15" s="1"/>
  <c r="AQ125" i="15" s="1"/>
  <c r="AU84" i="15"/>
  <c r="AW84" i="15" s="1"/>
  <c r="AX84" i="15" s="1"/>
  <c r="AY84" i="15" s="1"/>
  <c r="AX109" i="15" s="1"/>
  <c r="O80" i="15"/>
  <c r="Q80" i="15" s="1"/>
  <c r="R80" i="15" s="1"/>
  <c r="S80" i="15" s="1"/>
  <c r="AN137" i="15"/>
  <c r="AO131" i="15"/>
  <c r="AQ131" i="15" s="1"/>
  <c r="AR131" i="15" s="1"/>
  <c r="AU107" i="15"/>
  <c r="AW107" i="15" s="1"/>
  <c r="AU74" i="15"/>
  <c r="AW74" i="15" s="1"/>
  <c r="AX74" i="15" s="1"/>
  <c r="AY74" i="15" s="1"/>
  <c r="AX99" i="15" s="1"/>
  <c r="AU95" i="15"/>
  <c r="AW95" i="15" s="1"/>
  <c r="I141" i="15"/>
  <c r="J141" i="15"/>
  <c r="K141" i="15" s="1"/>
  <c r="I149" i="15"/>
  <c r="J149" i="15"/>
  <c r="K149" i="15" s="1"/>
  <c r="J157" i="15"/>
  <c r="K157" i="15" s="1"/>
  <c r="I157" i="15"/>
  <c r="I143" i="15"/>
  <c r="J143" i="15"/>
  <c r="K143" i="15" s="1"/>
  <c r="J153" i="15"/>
  <c r="K153" i="15" s="1"/>
  <c r="I153" i="15"/>
  <c r="J155" i="15"/>
  <c r="K155" i="15" s="1"/>
  <c r="I155" i="15"/>
  <c r="T60" i="16"/>
  <c r="I60" i="16"/>
  <c r="E210" i="15"/>
  <c r="AS73" i="15"/>
  <c r="AT73" i="15"/>
  <c r="I137" i="15"/>
  <c r="J137" i="15"/>
  <c r="K137" i="15" s="1"/>
  <c r="AK168" i="15"/>
  <c r="H168" i="15"/>
  <c r="AP168" i="15" s="1"/>
  <c r="A193" i="15"/>
  <c r="AE168" i="15"/>
  <c r="B168" i="15"/>
  <c r="G168" i="15" s="1"/>
  <c r="M73" i="15"/>
  <c r="N73" i="15"/>
  <c r="AA69" i="15"/>
  <c r="AB69" i="15" s="1"/>
  <c r="AA94" i="15" s="1"/>
  <c r="AO127" i="15"/>
  <c r="AQ127" i="15" s="1"/>
  <c r="AT96" i="15"/>
  <c r="AS96" i="15"/>
  <c r="AK172" i="15"/>
  <c r="A197" i="15"/>
  <c r="AE172" i="15"/>
  <c r="B172" i="15"/>
  <c r="AK160" i="15"/>
  <c r="H160" i="15"/>
  <c r="AP160" i="15" s="1"/>
  <c r="A185" i="15"/>
  <c r="AE160" i="15"/>
  <c r="B160" i="15"/>
  <c r="G160" i="15" s="1"/>
  <c r="AO139" i="15"/>
  <c r="AQ139" i="15" s="1"/>
  <c r="E197" i="15"/>
  <c r="G172" i="15"/>
  <c r="I133" i="15"/>
  <c r="J133" i="15"/>
  <c r="K133" i="15" s="1"/>
  <c r="AK158" i="15"/>
  <c r="H158" i="15"/>
  <c r="AP158" i="15" s="1"/>
  <c r="A183" i="15"/>
  <c r="AE158" i="15"/>
  <c r="B158" i="15"/>
  <c r="G158" i="15" s="1"/>
  <c r="AS83" i="15"/>
  <c r="AT83" i="15"/>
  <c r="AS67" i="15"/>
  <c r="AT67" i="15"/>
  <c r="AO159" i="15"/>
  <c r="AQ159" i="15" s="1"/>
  <c r="AL167" i="15"/>
  <c r="AM142" i="15"/>
  <c r="AL177" i="15"/>
  <c r="AM152" i="15"/>
  <c r="AR98" i="15"/>
  <c r="AS97" i="15"/>
  <c r="AT97" i="15"/>
  <c r="X116" i="15"/>
  <c r="Z116" i="15" s="1"/>
  <c r="L116" i="15"/>
  <c r="M89" i="15"/>
  <c r="N89" i="15"/>
  <c r="AO121" i="15"/>
  <c r="AQ121" i="15" s="1"/>
  <c r="AT64" i="15"/>
  <c r="AS64" i="15"/>
  <c r="I119" i="15"/>
  <c r="J119" i="15"/>
  <c r="K119" i="15" s="1"/>
  <c r="AK144" i="15"/>
  <c r="A169" i="15"/>
  <c r="AE144" i="15"/>
  <c r="B144" i="15"/>
  <c r="G144" i="15" s="1"/>
  <c r="H144" i="15"/>
  <c r="AP144" i="15" s="1"/>
  <c r="AS65" i="15"/>
  <c r="AT65" i="15"/>
  <c r="E193" i="15"/>
  <c r="M65" i="15"/>
  <c r="N65" i="15"/>
  <c r="AB107" i="15"/>
  <c r="AA132" i="15" s="1"/>
  <c r="AL173" i="15"/>
  <c r="AM148" i="15"/>
  <c r="X134" i="15"/>
  <c r="Z134" i="15" s="1"/>
  <c r="L134" i="15"/>
  <c r="X122" i="15"/>
  <c r="Z122" i="15" s="1"/>
  <c r="L122" i="15"/>
  <c r="M93" i="15"/>
  <c r="N93" i="15"/>
  <c r="AR94" i="15"/>
  <c r="E205" i="15"/>
  <c r="X108" i="15"/>
  <c r="Z108" i="15" s="1"/>
  <c r="L108" i="15"/>
  <c r="AO117" i="15"/>
  <c r="AQ117" i="15" s="1"/>
  <c r="E206" i="15"/>
  <c r="AR118" i="15"/>
  <c r="AR86" i="15"/>
  <c r="M87" i="15"/>
  <c r="N87" i="15"/>
  <c r="O72" i="15"/>
  <c r="AL203" i="15"/>
  <c r="AM178" i="15"/>
  <c r="AT68" i="15"/>
  <c r="AS68" i="15"/>
  <c r="AK162" i="15"/>
  <c r="A187" i="15"/>
  <c r="AE162" i="15"/>
  <c r="B162" i="15"/>
  <c r="G162" i="15" s="1"/>
  <c r="AL195" i="15"/>
  <c r="AM170" i="15"/>
  <c r="AL181" i="15"/>
  <c r="AM156" i="15"/>
  <c r="AB97" i="15"/>
  <c r="AA122" i="15" s="1"/>
  <c r="B12" i="16"/>
  <c r="C67" i="15"/>
  <c r="C92" i="15" s="1"/>
  <c r="C117" i="15" s="1"/>
  <c r="C142" i="15" s="1"/>
  <c r="C167" i="15" s="1"/>
  <c r="C192" i="15" s="1"/>
  <c r="C217" i="15" s="1"/>
  <c r="C242" i="15" s="1"/>
  <c r="C267" i="15" s="1"/>
  <c r="C292" i="15" s="1"/>
  <c r="C317" i="15" s="1"/>
  <c r="C342" i="15" s="1"/>
  <c r="C367" i="15" s="1"/>
  <c r="C392" i="15" s="1"/>
  <c r="C417" i="15" s="1"/>
  <c r="B13" i="15"/>
  <c r="AR130" i="15"/>
  <c r="AO153" i="15"/>
  <c r="AQ153" i="15" s="1"/>
  <c r="AO123" i="15"/>
  <c r="AQ123" i="15" s="1"/>
  <c r="M79" i="15"/>
  <c r="N79" i="15"/>
  <c r="AA75" i="15"/>
  <c r="AB75" i="15" s="1"/>
  <c r="AA100" i="15" s="1"/>
  <c r="M63" i="15"/>
  <c r="N63" i="15"/>
  <c r="E194" i="15"/>
  <c r="E209" i="15"/>
  <c r="M99" i="15"/>
  <c r="N99" i="15"/>
  <c r="X102" i="15"/>
  <c r="Z102" i="15" s="1"/>
  <c r="L102" i="15"/>
  <c r="O78" i="15"/>
  <c r="E190" i="15"/>
  <c r="AT66" i="15"/>
  <c r="AS66" i="15"/>
  <c r="E186" i="15"/>
  <c r="E199" i="15"/>
  <c r="AR134" i="15"/>
  <c r="AO157" i="15"/>
  <c r="AQ157" i="15" s="1"/>
  <c r="E187" i="15"/>
  <c r="AR120" i="15"/>
  <c r="M77" i="15"/>
  <c r="N77" i="15"/>
  <c r="AA73" i="15"/>
  <c r="AB73" i="15" s="1"/>
  <c r="AA98" i="15" s="1"/>
  <c r="E192" i="15"/>
  <c r="I135" i="15"/>
  <c r="J135" i="15"/>
  <c r="K135" i="15" s="1"/>
  <c r="O82" i="15"/>
  <c r="AK164" i="15"/>
  <c r="H164" i="15"/>
  <c r="AP164" i="15" s="1"/>
  <c r="A189" i="15"/>
  <c r="AE164" i="15"/>
  <c r="B164" i="15"/>
  <c r="M103" i="15"/>
  <c r="N103" i="15"/>
  <c r="AL205" i="15"/>
  <c r="AM180" i="15"/>
  <c r="AO133" i="15"/>
  <c r="AQ133" i="15" s="1"/>
  <c r="X92" i="15"/>
  <c r="Z92" i="15" s="1"/>
  <c r="L92" i="15"/>
  <c r="AK184" i="15"/>
  <c r="H184" i="15"/>
  <c r="AP184" i="15" s="1"/>
  <c r="A209" i="15"/>
  <c r="AE184" i="15"/>
  <c r="B184" i="15"/>
  <c r="G184" i="15" s="1"/>
  <c r="AL185" i="15"/>
  <c r="AM160" i="15"/>
  <c r="AU101" i="15"/>
  <c r="AW101" i="15" s="1"/>
  <c r="B62" i="16"/>
  <c r="A63" i="16"/>
  <c r="I115" i="15"/>
  <c r="J115" i="15"/>
  <c r="K115" i="15" s="1"/>
  <c r="AK140" i="15"/>
  <c r="A165" i="15"/>
  <c r="AE140" i="15"/>
  <c r="B140" i="15"/>
  <c r="G140" i="15" s="1"/>
  <c r="H140" i="15"/>
  <c r="AP140" i="15" s="1"/>
  <c r="AL209" i="15"/>
  <c r="AM184" i="15"/>
  <c r="O84" i="15"/>
  <c r="AB89" i="15"/>
  <c r="AA114" i="15" s="1"/>
  <c r="AU82" i="15"/>
  <c r="AW82" i="15" s="1"/>
  <c r="AU72" i="15"/>
  <c r="AW72" i="15" s="1"/>
  <c r="AO119" i="15"/>
  <c r="AQ119" i="15" s="1"/>
  <c r="O70" i="15"/>
  <c r="AR114" i="15"/>
  <c r="O40" i="16"/>
  <c r="N44" i="15"/>
  <c r="H162" i="15" s="1"/>
  <c r="AP162" i="15" s="1"/>
  <c r="M81" i="15"/>
  <c r="N81" i="15"/>
  <c r="AA65" i="15"/>
  <c r="AB65" i="15" s="1"/>
  <c r="AA90" i="15" s="1"/>
  <c r="AK166" i="15"/>
  <c r="H166" i="15"/>
  <c r="AP166" i="15" s="1"/>
  <c r="A191" i="15"/>
  <c r="AE166" i="15"/>
  <c r="B166" i="15"/>
  <c r="G166" i="15" s="1"/>
  <c r="AK142" i="15"/>
  <c r="A167" i="15"/>
  <c r="AE142" i="15"/>
  <c r="H142" i="15"/>
  <c r="AP142" i="15" s="1"/>
  <c r="B142" i="15"/>
  <c r="G142" i="15" s="1"/>
  <c r="AS71" i="15"/>
  <c r="AT71" i="15"/>
  <c r="AK180" i="15"/>
  <c r="H180" i="15"/>
  <c r="AP180" i="15" s="1"/>
  <c r="A205" i="15"/>
  <c r="AE180" i="15"/>
  <c r="B180" i="15"/>
  <c r="G180" i="15" s="1"/>
  <c r="X90" i="15"/>
  <c r="Z90" i="15" s="1"/>
  <c r="L90" i="15"/>
  <c r="X126" i="15"/>
  <c r="Z126" i="15" s="1"/>
  <c r="L126" i="15"/>
  <c r="AL175" i="15"/>
  <c r="AM150" i="15"/>
  <c r="AL191" i="15"/>
  <c r="AM166" i="15"/>
  <c r="AS89" i="15"/>
  <c r="AT89" i="15"/>
  <c r="AO137" i="15"/>
  <c r="AQ137" i="15" s="1"/>
  <c r="E207" i="15"/>
  <c r="M97" i="15"/>
  <c r="N97" i="15"/>
  <c r="AS93" i="15"/>
  <c r="AT93" i="15"/>
  <c r="AS77" i="15"/>
  <c r="AT77" i="15"/>
  <c r="V5" i="15"/>
  <c r="X86" i="15"/>
  <c r="Z86" i="15" s="1"/>
  <c r="L86" i="15"/>
  <c r="I123" i="15"/>
  <c r="J123" i="15"/>
  <c r="K123" i="15" s="1"/>
  <c r="M75" i="15"/>
  <c r="N75" i="15"/>
  <c r="I125" i="15"/>
  <c r="J125" i="15"/>
  <c r="K125" i="15" s="1"/>
  <c r="M95" i="15"/>
  <c r="N95" i="15"/>
  <c r="AB93" i="15"/>
  <c r="AA118" i="15" s="1"/>
  <c r="I145" i="15"/>
  <c r="J145" i="15"/>
  <c r="K145" i="15" s="1"/>
  <c r="AS79" i="15"/>
  <c r="AT79" i="15"/>
  <c r="AS63" i="15"/>
  <c r="AT63" i="15"/>
  <c r="AL169" i="15"/>
  <c r="AM144" i="15"/>
  <c r="AB87" i="15"/>
  <c r="AA112" i="15" s="1"/>
  <c r="AX70" i="15"/>
  <c r="AY70" i="15" s="1"/>
  <c r="AX95" i="15" s="1"/>
  <c r="AR102" i="15"/>
  <c r="AL197" i="15"/>
  <c r="AM172" i="15"/>
  <c r="X96" i="15"/>
  <c r="Z96" i="15" s="1"/>
  <c r="L96" i="15"/>
  <c r="AR122" i="15"/>
  <c r="X132" i="15"/>
  <c r="Z132" i="15" s="1"/>
  <c r="AB132" i="15" s="1"/>
  <c r="AA157" i="15" s="1"/>
  <c r="L132" i="15"/>
  <c r="I113" i="15"/>
  <c r="J113" i="15"/>
  <c r="K113" i="15" s="1"/>
  <c r="AK138" i="15"/>
  <c r="A163" i="15"/>
  <c r="AE138" i="15"/>
  <c r="H138" i="15"/>
  <c r="AP138" i="15" s="1"/>
  <c r="B138" i="15"/>
  <c r="G138" i="15" s="1"/>
  <c r="E202" i="15"/>
  <c r="AU80" i="15"/>
  <c r="AW80" i="15" s="1"/>
  <c r="X94" i="15"/>
  <c r="Z94" i="15" s="1"/>
  <c r="L94" i="15"/>
  <c r="O76" i="15"/>
  <c r="C116" i="15"/>
  <c r="AR116" i="15"/>
  <c r="X100" i="15"/>
  <c r="Z100" i="15" s="1"/>
  <c r="L100" i="15"/>
  <c r="AS85" i="15"/>
  <c r="AT85" i="15"/>
  <c r="AS69" i="15"/>
  <c r="AT69" i="15"/>
  <c r="AK178" i="15"/>
  <c r="AN178" i="15" s="1"/>
  <c r="H178" i="15"/>
  <c r="AP178" i="15" s="1"/>
  <c r="A203" i="15"/>
  <c r="AE178" i="15"/>
  <c r="B178" i="15"/>
  <c r="G178" i="15" s="1"/>
  <c r="I139" i="15"/>
  <c r="J139" i="15"/>
  <c r="K139" i="15" s="1"/>
  <c r="M83" i="15"/>
  <c r="N83" i="15"/>
  <c r="AA79" i="15"/>
  <c r="AB79" i="15" s="1"/>
  <c r="AA104" i="15" s="1"/>
  <c r="M67" i="15"/>
  <c r="N67" i="15"/>
  <c r="AA63" i="15"/>
  <c r="AB63" i="15" s="1"/>
  <c r="AA88" i="15" s="1"/>
  <c r="AO149" i="15"/>
  <c r="AQ149" i="15" s="1"/>
  <c r="AB99" i="15"/>
  <c r="AA124" i="15" s="1"/>
  <c r="AL183" i="15"/>
  <c r="AM158" i="15"/>
  <c r="I129" i="15"/>
  <c r="J129" i="15"/>
  <c r="K129" i="15" s="1"/>
  <c r="AK154" i="15"/>
  <c r="H154" i="15"/>
  <c r="AP154" i="15" s="1"/>
  <c r="A179" i="15"/>
  <c r="AE154" i="15"/>
  <c r="B154" i="15"/>
  <c r="G154" i="15" s="1"/>
  <c r="AL199" i="15"/>
  <c r="AM174" i="15"/>
  <c r="AR112" i="15"/>
  <c r="M105" i="15"/>
  <c r="N105" i="15"/>
  <c r="AS81" i="15"/>
  <c r="AT81" i="15"/>
  <c r="AK182" i="15"/>
  <c r="H182" i="15"/>
  <c r="AP182" i="15" s="1"/>
  <c r="A207" i="15"/>
  <c r="AE182" i="15"/>
  <c r="B182" i="15"/>
  <c r="G182" i="15" s="1"/>
  <c r="X128" i="15"/>
  <c r="Z128" i="15" s="1"/>
  <c r="L128" i="15"/>
  <c r="I111" i="15"/>
  <c r="J111" i="15"/>
  <c r="K111" i="15" s="1"/>
  <c r="AK136" i="15"/>
  <c r="A161" i="15"/>
  <c r="AE136" i="15"/>
  <c r="B136" i="15"/>
  <c r="G136" i="15" s="1"/>
  <c r="H136" i="15"/>
  <c r="AP136" i="15" s="1"/>
  <c r="M85" i="15"/>
  <c r="N85" i="15"/>
  <c r="AA77" i="15"/>
  <c r="AB77" i="15" s="1"/>
  <c r="AA102" i="15" s="1"/>
  <c r="M61" i="15"/>
  <c r="N61" i="15"/>
  <c r="J151" i="15"/>
  <c r="K151" i="15" s="1"/>
  <c r="I151" i="15"/>
  <c r="AL161" i="15"/>
  <c r="AM136" i="15"/>
  <c r="O66" i="15"/>
  <c r="L104" i="15"/>
  <c r="X104" i="15"/>
  <c r="Z104" i="15" s="1"/>
  <c r="AT62" i="15"/>
  <c r="AS62" i="15"/>
  <c r="M101" i="15"/>
  <c r="N101" i="15"/>
  <c r="AB103" i="15"/>
  <c r="AA128" i="15" s="1"/>
  <c r="AS75" i="15"/>
  <c r="AT75" i="15"/>
  <c r="AR128" i="15"/>
  <c r="AO151" i="15"/>
  <c r="AQ151" i="15" s="1"/>
  <c r="AL193" i="15"/>
  <c r="AM168" i="15"/>
  <c r="E203" i="15"/>
  <c r="AO145" i="15"/>
  <c r="AQ145" i="15" s="1"/>
  <c r="O62" i="15"/>
  <c r="X106" i="15"/>
  <c r="Z106" i="15" s="1"/>
  <c r="L106" i="15"/>
  <c r="AO115" i="15"/>
  <c r="AQ115" i="15" s="1"/>
  <c r="AR124" i="15"/>
  <c r="C63" i="16"/>
  <c r="L62" i="16"/>
  <c r="H62" i="16"/>
  <c r="AS103" i="15"/>
  <c r="AT103" i="15"/>
  <c r="AR104" i="15"/>
  <c r="AL207" i="15"/>
  <c r="AM182" i="15"/>
  <c r="E188" i="15"/>
  <c r="AR108" i="15"/>
  <c r="AS99" i="15"/>
  <c r="AT99" i="15"/>
  <c r="AA81" i="15"/>
  <c r="AB81" i="15" s="1"/>
  <c r="AA106" i="15" s="1"/>
  <c r="E196" i="15"/>
  <c r="X112" i="15"/>
  <c r="Z112" i="15" s="1"/>
  <c r="L112" i="15"/>
  <c r="L120" i="15"/>
  <c r="X120" i="15"/>
  <c r="Z120" i="15" s="1"/>
  <c r="X124" i="15"/>
  <c r="Z124" i="15" s="1"/>
  <c r="L124" i="15"/>
  <c r="AB109" i="15"/>
  <c r="AA134" i="15" s="1"/>
  <c r="I117" i="15"/>
  <c r="J117" i="15"/>
  <c r="K117" i="15" s="1"/>
  <c r="AB91" i="15"/>
  <c r="AA116" i="15" s="1"/>
  <c r="AR88" i="15"/>
  <c r="X130" i="15"/>
  <c r="Z130" i="15" s="1"/>
  <c r="L130" i="15"/>
  <c r="AR92" i="15"/>
  <c r="AS61" i="15"/>
  <c r="AT61" i="15"/>
  <c r="Q74" i="15"/>
  <c r="R74" i="15" s="1"/>
  <c r="S74" i="15" s="1"/>
  <c r="AK148" i="15"/>
  <c r="AN148" i="15" s="1"/>
  <c r="A173" i="15"/>
  <c r="AE148" i="15"/>
  <c r="B148" i="15"/>
  <c r="G148" i="15" s="1"/>
  <c r="H148" i="15"/>
  <c r="AP148" i="15" s="1"/>
  <c r="AA71" i="15"/>
  <c r="AB71" i="15" s="1"/>
  <c r="AA96" i="15" s="1"/>
  <c r="J159" i="15"/>
  <c r="K159" i="15" s="1"/>
  <c r="I159" i="15"/>
  <c r="E191" i="15"/>
  <c r="AK150" i="15"/>
  <c r="AN150" i="15" s="1"/>
  <c r="H150" i="15"/>
  <c r="AP150" i="15" s="1"/>
  <c r="A175" i="15"/>
  <c r="AE150" i="15"/>
  <c r="B150" i="15"/>
  <c r="G150" i="15" s="1"/>
  <c r="M109" i="15"/>
  <c r="N109" i="15"/>
  <c r="AB95" i="15"/>
  <c r="AA120" i="15" s="1"/>
  <c r="X110" i="15"/>
  <c r="Z110" i="15" s="1"/>
  <c r="L110" i="15"/>
  <c r="E195" i="15"/>
  <c r="E200" i="15"/>
  <c r="AO141" i="15"/>
  <c r="AQ141" i="15" s="1"/>
  <c r="AR100" i="15"/>
  <c r="AR132" i="15"/>
  <c r="AO155" i="15"/>
  <c r="AQ155" i="15" s="1"/>
  <c r="AL165" i="15"/>
  <c r="AM140" i="15"/>
  <c r="E198" i="15"/>
  <c r="X118" i="15"/>
  <c r="Z118" i="15" s="1"/>
  <c r="L118" i="15"/>
  <c r="M91" i="15"/>
  <c r="N91" i="15"/>
  <c r="AS109" i="15"/>
  <c r="AT109" i="15"/>
  <c r="I131" i="15"/>
  <c r="J131" i="15"/>
  <c r="K131" i="15" s="1"/>
  <c r="AK156" i="15"/>
  <c r="AN156" i="15" s="1"/>
  <c r="H156" i="15"/>
  <c r="AP156" i="15" s="1"/>
  <c r="A181" i="15"/>
  <c r="AE156" i="15"/>
  <c r="B156" i="15"/>
  <c r="G156" i="15" s="1"/>
  <c r="AL187" i="15"/>
  <c r="AM162" i="15"/>
  <c r="AL179" i="15"/>
  <c r="AM154" i="15"/>
  <c r="AO113" i="15"/>
  <c r="AQ113" i="15" s="1"/>
  <c r="N5" i="16"/>
  <c r="E189" i="15"/>
  <c r="G164" i="15"/>
  <c r="AS105" i="15"/>
  <c r="AT105" i="15"/>
  <c r="AR106" i="15"/>
  <c r="AA83" i="15"/>
  <c r="AB83" i="15" s="1"/>
  <c r="AA108" i="15" s="1"/>
  <c r="M71" i="15"/>
  <c r="N71" i="15"/>
  <c r="AA67" i="15"/>
  <c r="AB67" i="15" s="1"/>
  <c r="AA92" i="15" s="1"/>
  <c r="AK174" i="15"/>
  <c r="AN174" i="15" s="1"/>
  <c r="H174" i="15"/>
  <c r="AP174" i="15" s="1"/>
  <c r="A199" i="15"/>
  <c r="AE174" i="15"/>
  <c r="B174" i="15"/>
  <c r="G174" i="15" s="1"/>
  <c r="AS87" i="15"/>
  <c r="AT87" i="15"/>
  <c r="E204" i="15"/>
  <c r="AU76" i="15"/>
  <c r="AW76" i="15" s="1"/>
  <c r="AO129" i="15"/>
  <c r="AQ129" i="15" s="1"/>
  <c r="X88" i="15"/>
  <c r="Z88" i="15" s="1"/>
  <c r="L88" i="15"/>
  <c r="N42" i="16"/>
  <c r="M46" i="15"/>
  <c r="AB105" i="15"/>
  <c r="AA130" i="15" s="1"/>
  <c r="AS91" i="15"/>
  <c r="AT91" i="15"/>
  <c r="AR126" i="15"/>
  <c r="AO143" i="15"/>
  <c r="AQ143" i="15" s="1"/>
  <c r="AO111" i="15"/>
  <c r="AQ111" i="15" s="1"/>
  <c r="O68" i="15"/>
  <c r="X98" i="15"/>
  <c r="Z98" i="15" s="1"/>
  <c r="L98" i="15"/>
  <c r="AA85" i="15"/>
  <c r="AB85" i="15" s="1"/>
  <c r="AA110" i="15" s="1"/>
  <c r="M69" i="15"/>
  <c r="N69" i="15"/>
  <c r="AA61" i="15"/>
  <c r="AB61" i="15" s="1"/>
  <c r="AA86" i="15" s="1"/>
  <c r="E201" i="15"/>
  <c r="I127" i="15"/>
  <c r="J127" i="15"/>
  <c r="K127" i="15" s="1"/>
  <c r="AK152" i="15"/>
  <c r="AN152" i="15" s="1"/>
  <c r="H152" i="15"/>
  <c r="AP152" i="15" s="1"/>
  <c r="A177" i="15"/>
  <c r="AE152" i="15"/>
  <c r="B152" i="15"/>
  <c r="G152" i="15" s="1"/>
  <c r="AO147" i="15"/>
  <c r="AQ147" i="15" s="1"/>
  <c r="AB101" i="15"/>
  <c r="AA126" i="15" s="1"/>
  <c r="AO135" i="15"/>
  <c r="AQ135" i="15" s="1"/>
  <c r="E208" i="15"/>
  <c r="I147" i="15"/>
  <c r="J147" i="15"/>
  <c r="K147" i="15" s="1"/>
  <c r="AK176" i="15"/>
  <c r="H176" i="15"/>
  <c r="AP176" i="15" s="1"/>
  <c r="A201" i="15"/>
  <c r="AE176" i="15"/>
  <c r="B176" i="15"/>
  <c r="G176" i="15" s="1"/>
  <c r="AL201" i="15"/>
  <c r="AM176" i="15"/>
  <c r="X114" i="15"/>
  <c r="Z114" i="15" s="1"/>
  <c r="L114" i="15"/>
  <c r="AK170" i="15"/>
  <c r="AN170" i="15" s="1"/>
  <c r="H170" i="15"/>
  <c r="AP170" i="15" s="1"/>
  <c r="A195" i="15"/>
  <c r="AE170" i="15"/>
  <c r="B170" i="15"/>
  <c r="G170" i="15" s="1"/>
  <c r="F61" i="16"/>
  <c r="E61" i="16"/>
  <c r="I121" i="15"/>
  <c r="J121" i="15"/>
  <c r="K121" i="15" s="1"/>
  <c r="AK146" i="15"/>
  <c r="A171" i="15"/>
  <c r="AE146" i="15"/>
  <c r="H146" i="15"/>
  <c r="AP146" i="15" s="1"/>
  <c r="B146" i="15"/>
  <c r="G146" i="15" s="1"/>
  <c r="AL163" i="15"/>
  <c r="AM138" i="15"/>
  <c r="AL189" i="15"/>
  <c r="AM164" i="15"/>
  <c r="AN164" i="15" s="1"/>
  <c r="AU78" i="15"/>
  <c r="AW78" i="15" s="1"/>
  <c r="AR110" i="15"/>
  <c r="O64" i="15"/>
  <c r="AR90" i="15"/>
  <c r="M107" i="15"/>
  <c r="N107" i="15"/>
  <c r="AL171" i="15"/>
  <c r="AM146" i="15"/>
  <c r="D98" i="14"/>
  <c r="F98" i="14" s="1"/>
  <c r="E77" i="14"/>
  <c r="F76" i="14"/>
  <c r="E97" i="14"/>
  <c r="G97" i="14" s="1"/>
  <c r="E231" i="14"/>
  <c r="F230" i="14"/>
  <c r="E268" i="14"/>
  <c r="F267" i="14"/>
  <c r="H211" i="14"/>
  <c r="K211" i="14" s="1"/>
  <c r="E212" i="14"/>
  <c r="I74" i="14"/>
  <c r="J74" i="14" s="1"/>
  <c r="L124" i="14"/>
  <c r="J124" i="14"/>
  <c r="I124" i="14"/>
  <c r="G75" i="14"/>
  <c r="H75" i="14"/>
  <c r="K123" i="14"/>
  <c r="M123" i="14" s="1"/>
  <c r="O59" i="14"/>
  <c r="O54" i="14"/>
  <c r="O49" i="14"/>
  <c r="O44" i="14"/>
  <c r="O34" i="14"/>
  <c r="O24" i="14"/>
  <c r="O3" i="14"/>
  <c r="O9" i="14"/>
  <c r="P2" i="14"/>
  <c r="O4" i="14"/>
  <c r="O10" i="14"/>
  <c r="G125" i="14"/>
  <c r="H125" i="14" s="1"/>
  <c r="E126" i="14"/>
  <c r="G5" i="12"/>
  <c r="G4" i="12" s="1"/>
  <c r="AN154" i="15" l="1"/>
  <c r="AN166" i="15"/>
  <c r="AN162" i="15"/>
  <c r="AB112" i="15"/>
  <c r="AN144" i="15"/>
  <c r="H172" i="15"/>
  <c r="AP172" i="15" s="1"/>
  <c r="D154" i="14"/>
  <c r="AN142" i="15"/>
  <c r="AN140" i="15"/>
  <c r="AN172" i="15"/>
  <c r="AN182" i="15"/>
  <c r="AN180" i="15"/>
  <c r="AN138" i="15"/>
  <c r="D155" i="14"/>
  <c r="AN146" i="15"/>
  <c r="R63" i="16"/>
  <c r="J63" i="16"/>
  <c r="AN160" i="15"/>
  <c r="AN168" i="15"/>
  <c r="AO168" i="15" s="1"/>
  <c r="AQ168" i="15" s="1"/>
  <c r="AR168" i="15" s="1"/>
  <c r="H97" i="14"/>
  <c r="I97" i="14"/>
  <c r="J97" i="14" s="1"/>
  <c r="L97" i="14" s="1"/>
  <c r="M97" i="14" s="1"/>
  <c r="N97" i="14" s="1"/>
  <c r="AN184" i="15"/>
  <c r="Q5" i="14"/>
  <c r="R8" i="14"/>
  <c r="Q6" i="14"/>
  <c r="Q7" i="14"/>
  <c r="AU96" i="15"/>
  <c r="AW96" i="15" s="1"/>
  <c r="AU103" i="15"/>
  <c r="AW103" i="15" s="1"/>
  <c r="AN158" i="15"/>
  <c r="O65" i="15"/>
  <c r="Q65" i="15" s="1"/>
  <c r="R65" i="15" s="1"/>
  <c r="S65" i="15" s="1"/>
  <c r="AU65" i="15"/>
  <c r="AW65" i="15" s="1"/>
  <c r="AX65" i="15" s="1"/>
  <c r="AY65" i="15" s="1"/>
  <c r="AX90" i="15" s="1"/>
  <c r="O89" i="15"/>
  <c r="AU97" i="15"/>
  <c r="AW97" i="15" s="1"/>
  <c r="AU62" i="15"/>
  <c r="AW62" i="15" s="1"/>
  <c r="AX62" i="15" s="1"/>
  <c r="AY62" i="15" s="1"/>
  <c r="AX87" i="15" s="1"/>
  <c r="AY95" i="15"/>
  <c r="AX120" i="15" s="1"/>
  <c r="O77" i="15"/>
  <c r="AU73" i="15"/>
  <c r="AW73" i="15" s="1"/>
  <c r="AX73" i="15" s="1"/>
  <c r="AY73" i="15" s="1"/>
  <c r="AX98" i="15" s="1"/>
  <c r="AB114" i="15"/>
  <c r="AA139" i="15" s="1"/>
  <c r="AN176" i="15"/>
  <c r="AO176" i="15" s="1"/>
  <c r="AQ176" i="15" s="1"/>
  <c r="O91" i="15"/>
  <c r="O109" i="15"/>
  <c r="Q109" i="15" s="1"/>
  <c r="R109" i="15" s="1"/>
  <c r="AB124" i="15"/>
  <c r="AA149" i="15" s="1"/>
  <c r="AU77" i="15"/>
  <c r="AW77" i="15" s="1"/>
  <c r="AX77" i="15" s="1"/>
  <c r="AY77" i="15" s="1"/>
  <c r="AX102" i="15" s="1"/>
  <c r="AU67" i="15"/>
  <c r="AW67" i="15" s="1"/>
  <c r="O101" i="15"/>
  <c r="Q101" i="15" s="1"/>
  <c r="R101" i="15" s="1"/>
  <c r="S101" i="15" s="1"/>
  <c r="O81" i="15"/>
  <c r="O87" i="15"/>
  <c r="Q87" i="15" s="1"/>
  <c r="R87" i="15" s="1"/>
  <c r="S87" i="15" s="1"/>
  <c r="O73" i="15"/>
  <c r="Q73" i="15" s="1"/>
  <c r="R73" i="15" s="1"/>
  <c r="S73" i="15" s="1"/>
  <c r="AO146" i="15"/>
  <c r="AQ146" i="15" s="1"/>
  <c r="AR146" i="15" s="1"/>
  <c r="AO152" i="15"/>
  <c r="AQ152" i="15" s="1"/>
  <c r="AR152" i="15" s="1"/>
  <c r="AB88" i="15"/>
  <c r="AA113" i="15" s="1"/>
  <c r="AU61" i="15"/>
  <c r="AW61" i="15" s="1"/>
  <c r="O105" i="15"/>
  <c r="Q105" i="15" s="1"/>
  <c r="R105" i="15" s="1"/>
  <c r="S105" i="15" s="1"/>
  <c r="AU63" i="15"/>
  <c r="AW63" i="15" s="1"/>
  <c r="AX63" i="15" s="1"/>
  <c r="AY63" i="15" s="1"/>
  <c r="AX88" i="15" s="1"/>
  <c r="AU89" i="15"/>
  <c r="AW89" i="15" s="1"/>
  <c r="O103" i="15"/>
  <c r="O99" i="15"/>
  <c r="Q99" i="15" s="1"/>
  <c r="R99" i="15" s="1"/>
  <c r="S99" i="15" s="1"/>
  <c r="O63" i="15"/>
  <c r="Q63" i="15" s="1"/>
  <c r="R63" i="15" s="1"/>
  <c r="S63" i="15" s="1"/>
  <c r="O79" i="15"/>
  <c r="Q79" i="15" s="1"/>
  <c r="R79" i="15" s="1"/>
  <c r="S79" i="15" s="1"/>
  <c r="AB104" i="15"/>
  <c r="AA129" i="15" s="1"/>
  <c r="O71" i="15"/>
  <c r="Q71" i="15" s="1"/>
  <c r="R71" i="15" s="1"/>
  <c r="S71" i="15" s="1"/>
  <c r="AB106" i="15"/>
  <c r="AA131" i="15" s="1"/>
  <c r="AN136" i="15"/>
  <c r="AU85" i="15"/>
  <c r="AW85" i="15" s="1"/>
  <c r="AU71" i="15"/>
  <c r="AW71" i="15" s="1"/>
  <c r="AX71" i="15" s="1"/>
  <c r="AO162" i="15"/>
  <c r="AQ162" i="15" s="1"/>
  <c r="AR162" i="15" s="1"/>
  <c r="AU68" i="15"/>
  <c r="AW68" i="15" s="1"/>
  <c r="O93" i="15"/>
  <c r="Q93" i="15" s="1"/>
  <c r="R93" i="15" s="1"/>
  <c r="S93" i="15" s="1"/>
  <c r="AB134" i="15"/>
  <c r="AA159" i="15" s="1"/>
  <c r="I184" i="15"/>
  <c r="J184" i="15"/>
  <c r="K184" i="15" s="1"/>
  <c r="I182" i="15"/>
  <c r="J182" i="15"/>
  <c r="K182" i="15" s="1"/>
  <c r="I162" i="15"/>
  <c r="J162" i="15"/>
  <c r="K162" i="15" s="1"/>
  <c r="I174" i="15"/>
  <c r="J174" i="15"/>
  <c r="K174" i="15" s="1"/>
  <c r="T74" i="15"/>
  <c r="U74" i="15" s="1"/>
  <c r="I170" i="15"/>
  <c r="J170" i="15"/>
  <c r="K170" i="15" s="1"/>
  <c r="I180" i="15"/>
  <c r="J180" i="15"/>
  <c r="K180" i="15" s="1"/>
  <c r="Q64" i="15"/>
  <c r="R64" i="15" s="1"/>
  <c r="S64" i="15" s="1"/>
  <c r="AM187" i="15"/>
  <c r="AL212" i="15"/>
  <c r="E223" i="15"/>
  <c r="I148" i="15"/>
  <c r="J148" i="15"/>
  <c r="K148" i="15" s="1"/>
  <c r="AM193" i="15"/>
  <c r="AL218" i="15"/>
  <c r="N104" i="15"/>
  <c r="M104" i="15"/>
  <c r="AO136" i="15"/>
  <c r="AQ136" i="15" s="1"/>
  <c r="A204" i="15"/>
  <c r="AE179" i="15"/>
  <c r="B179" i="15"/>
  <c r="G179" i="15" s="1"/>
  <c r="AK179" i="15"/>
  <c r="H179" i="15"/>
  <c r="AP179" i="15" s="1"/>
  <c r="X129" i="15"/>
  <c r="Z129" i="15" s="1"/>
  <c r="L129" i="15"/>
  <c r="I138" i="15"/>
  <c r="J138" i="15"/>
  <c r="K138" i="15" s="1"/>
  <c r="X125" i="15"/>
  <c r="Z125" i="15" s="1"/>
  <c r="L125" i="15"/>
  <c r="X123" i="15"/>
  <c r="Z123" i="15" s="1"/>
  <c r="L123" i="15"/>
  <c r="AR137" i="15"/>
  <c r="A216" i="15"/>
  <c r="AE191" i="15"/>
  <c r="B191" i="15"/>
  <c r="G191" i="15" s="1"/>
  <c r="AK191" i="15"/>
  <c r="H191" i="15"/>
  <c r="AP191" i="15" s="1"/>
  <c r="Q84" i="15"/>
  <c r="R84" i="15" s="1"/>
  <c r="S84" i="15" s="1"/>
  <c r="F62" i="16"/>
  <c r="E62" i="16"/>
  <c r="AO184" i="15"/>
  <c r="AQ184" i="15" s="1"/>
  <c r="L135" i="15"/>
  <c r="X135" i="15"/>
  <c r="Z135" i="15" s="1"/>
  <c r="AS134" i="15"/>
  <c r="AT134" i="15"/>
  <c r="E219" i="15"/>
  <c r="AR153" i="15"/>
  <c r="AT86" i="15"/>
  <c r="AS86" i="15"/>
  <c r="AT94" i="15"/>
  <c r="AS94" i="15"/>
  <c r="N122" i="15"/>
  <c r="M122" i="15"/>
  <c r="AM167" i="15"/>
  <c r="AL192" i="15"/>
  <c r="A208" i="15"/>
  <c r="AE183" i="15"/>
  <c r="B183" i="15"/>
  <c r="G183" i="15" s="1"/>
  <c r="AK183" i="15"/>
  <c r="H183" i="15"/>
  <c r="AP183" i="15" s="1"/>
  <c r="I160" i="15"/>
  <c r="J160" i="15"/>
  <c r="K160" i="15" s="1"/>
  <c r="O107" i="15"/>
  <c r="AM163" i="15"/>
  <c r="AL188" i="15"/>
  <c r="A196" i="15"/>
  <c r="AE171" i="15"/>
  <c r="B171" i="15"/>
  <c r="G171" i="15" s="1"/>
  <c r="AK171" i="15"/>
  <c r="H171" i="15"/>
  <c r="AP171" i="15" s="1"/>
  <c r="AO170" i="15"/>
  <c r="AQ170" i="15" s="1"/>
  <c r="A226" i="15"/>
  <c r="AE201" i="15"/>
  <c r="B201" i="15"/>
  <c r="G201" i="15" s="1"/>
  <c r="AK201" i="15"/>
  <c r="L147" i="15"/>
  <c r="X147" i="15"/>
  <c r="Z147" i="15" s="1"/>
  <c r="A202" i="15"/>
  <c r="AE177" i="15"/>
  <c r="B177" i="15"/>
  <c r="G177" i="15" s="1"/>
  <c r="AK177" i="15"/>
  <c r="H177" i="15"/>
  <c r="AP177" i="15" s="1"/>
  <c r="X127" i="15"/>
  <c r="Z127" i="15" s="1"/>
  <c r="L127" i="15"/>
  <c r="Q68" i="15"/>
  <c r="R68" i="15" s="1"/>
  <c r="S68" i="15" s="1"/>
  <c r="AO174" i="15"/>
  <c r="AQ174" i="15" s="1"/>
  <c r="AM179" i="15"/>
  <c r="AL204" i="15"/>
  <c r="I156" i="15"/>
  <c r="J156" i="15"/>
  <c r="K156" i="15" s="1"/>
  <c r="AU109" i="15"/>
  <c r="AW109" i="15" s="1"/>
  <c r="AY109" i="15" s="1"/>
  <c r="AX134" i="15" s="1"/>
  <c r="AB118" i="15"/>
  <c r="AA143" i="15" s="1"/>
  <c r="AT132" i="15"/>
  <c r="AS132" i="15"/>
  <c r="AR141" i="15"/>
  <c r="E220" i="15"/>
  <c r="AO150" i="15"/>
  <c r="AQ150" i="15" s="1"/>
  <c r="I166" i="15"/>
  <c r="J166" i="15"/>
  <c r="K166" i="15" s="1"/>
  <c r="AO148" i="15"/>
  <c r="AQ148" i="15" s="1"/>
  <c r="AT88" i="15"/>
  <c r="AS88" i="15"/>
  <c r="X117" i="15"/>
  <c r="Z117" i="15" s="1"/>
  <c r="L117" i="15"/>
  <c r="N112" i="15"/>
  <c r="M112" i="15"/>
  <c r="E221" i="15"/>
  <c r="AU99" i="15"/>
  <c r="AW99" i="15" s="1"/>
  <c r="AY99" i="15" s="1"/>
  <c r="AX124" i="15" s="1"/>
  <c r="E213" i="15"/>
  <c r="AT104" i="15"/>
  <c r="AS104" i="15"/>
  <c r="E228" i="15"/>
  <c r="AR151" i="15"/>
  <c r="AU75" i="15"/>
  <c r="AW75" i="15" s="1"/>
  <c r="AM161" i="15"/>
  <c r="AL186" i="15"/>
  <c r="O61" i="15"/>
  <c r="O85" i="15"/>
  <c r="A186" i="15"/>
  <c r="AE161" i="15"/>
  <c r="B161" i="15"/>
  <c r="G161" i="15" s="1"/>
  <c r="AK161" i="15"/>
  <c r="AN161" i="15" s="1"/>
  <c r="H161" i="15"/>
  <c r="AP161" i="15" s="1"/>
  <c r="N128" i="15"/>
  <c r="M128" i="15"/>
  <c r="AO182" i="15"/>
  <c r="AQ182" i="15" s="1"/>
  <c r="AT112" i="15"/>
  <c r="AS112" i="15"/>
  <c r="AM199" i="15"/>
  <c r="AL224" i="15"/>
  <c r="AR149" i="15"/>
  <c r="O67" i="15"/>
  <c r="O83" i="15"/>
  <c r="AO178" i="15"/>
  <c r="AQ178" i="15" s="1"/>
  <c r="N100" i="15"/>
  <c r="M100" i="15"/>
  <c r="AT116" i="15"/>
  <c r="AS116" i="15"/>
  <c r="Q76" i="15"/>
  <c r="R76" i="15" s="1"/>
  <c r="S76" i="15" s="1"/>
  <c r="AX80" i="15"/>
  <c r="AY80" i="15" s="1"/>
  <c r="AX105" i="15" s="1"/>
  <c r="AB96" i="15"/>
  <c r="AA121" i="15" s="1"/>
  <c r="AM197" i="15"/>
  <c r="AL222" i="15"/>
  <c r="AM169" i="15"/>
  <c r="AL194" i="15"/>
  <c r="AU79" i="15"/>
  <c r="AW79" i="15" s="1"/>
  <c r="N86" i="15"/>
  <c r="M86" i="15"/>
  <c r="AU93" i="15"/>
  <c r="AW93" i="15" s="1"/>
  <c r="O97" i="15"/>
  <c r="AM191" i="15"/>
  <c r="AL216" i="15"/>
  <c r="N90" i="15"/>
  <c r="M90" i="15"/>
  <c r="AS131" i="15"/>
  <c r="AT131" i="15"/>
  <c r="I142" i="15"/>
  <c r="J142" i="15"/>
  <c r="K142" i="15" s="1"/>
  <c r="AT114" i="15"/>
  <c r="AS114" i="15"/>
  <c r="AX72" i="15"/>
  <c r="AY72" i="15" s="1"/>
  <c r="AX97" i="15" s="1"/>
  <c r="I140" i="15"/>
  <c r="J140" i="15"/>
  <c r="K140" i="15" s="1"/>
  <c r="AE209" i="15"/>
  <c r="A234" i="15"/>
  <c r="B209" i="15"/>
  <c r="G209" i="15" s="1"/>
  <c r="AK209" i="15"/>
  <c r="AB92" i="15"/>
  <c r="AA117" i="15" s="1"/>
  <c r="AB102" i="15"/>
  <c r="AA127" i="15" s="1"/>
  <c r="AT130" i="15"/>
  <c r="AS130" i="15"/>
  <c r="B13" i="16"/>
  <c r="C68" i="15"/>
  <c r="C93" i="15" s="1"/>
  <c r="C118" i="15" s="1"/>
  <c r="C143" i="15" s="1"/>
  <c r="C168" i="15" s="1"/>
  <c r="C193" i="15" s="1"/>
  <c r="C218" i="15" s="1"/>
  <c r="C243" i="15" s="1"/>
  <c r="C268" i="15" s="1"/>
  <c r="C293" i="15" s="1"/>
  <c r="C318" i="15" s="1"/>
  <c r="C343" i="15" s="1"/>
  <c r="C368" i="15" s="1"/>
  <c r="C393" i="15" s="1"/>
  <c r="C418" i="15" s="1"/>
  <c r="B14" i="15"/>
  <c r="A212" i="15"/>
  <c r="AE187" i="15"/>
  <c r="B187" i="15"/>
  <c r="G187" i="15" s="1"/>
  <c r="AK187" i="15"/>
  <c r="AN187" i="15" s="1"/>
  <c r="H187" i="15"/>
  <c r="AP187" i="15" s="1"/>
  <c r="Q72" i="15"/>
  <c r="R72" i="15" s="1"/>
  <c r="S72" i="15" s="1"/>
  <c r="E231" i="15"/>
  <c r="AB122" i="15"/>
  <c r="AA147" i="15" s="1"/>
  <c r="E218" i="15"/>
  <c r="I144" i="15"/>
  <c r="J144" i="15"/>
  <c r="K144" i="15" s="1"/>
  <c r="AR121" i="15"/>
  <c r="AM177" i="15"/>
  <c r="AL202" i="15"/>
  <c r="AR159" i="15"/>
  <c r="AU83" i="15"/>
  <c r="AW83" i="15" s="1"/>
  <c r="J172" i="15"/>
  <c r="K172" i="15" s="1"/>
  <c r="AO160" i="15"/>
  <c r="AQ160" i="15" s="1"/>
  <c r="A218" i="15"/>
  <c r="AE193" i="15"/>
  <c r="B193" i="15"/>
  <c r="G193" i="15" s="1"/>
  <c r="AK193" i="15"/>
  <c r="AN193" i="15" s="1"/>
  <c r="X137" i="15"/>
  <c r="Z137" i="15" s="1"/>
  <c r="L137" i="15"/>
  <c r="E235" i="15"/>
  <c r="L143" i="15"/>
  <c r="X143" i="15"/>
  <c r="Z143" i="15" s="1"/>
  <c r="X149" i="15"/>
  <c r="Z149" i="15" s="1"/>
  <c r="AB149" i="15" s="1"/>
  <c r="AA174" i="15" s="1"/>
  <c r="L149" i="15"/>
  <c r="X121" i="15"/>
  <c r="Z121" i="15" s="1"/>
  <c r="L121" i="15"/>
  <c r="E214" i="15"/>
  <c r="AR155" i="15"/>
  <c r="I178" i="15"/>
  <c r="J178" i="15"/>
  <c r="K178" i="15" s="1"/>
  <c r="X111" i="15"/>
  <c r="Z111" i="15" s="1"/>
  <c r="L111" i="15"/>
  <c r="AX85" i="15"/>
  <c r="N114" i="15"/>
  <c r="M114" i="15"/>
  <c r="N43" i="16"/>
  <c r="M47" i="15"/>
  <c r="E229" i="15"/>
  <c r="AT90" i="15"/>
  <c r="AS90" i="15"/>
  <c r="AM189" i="15"/>
  <c r="AL214" i="15"/>
  <c r="I146" i="15"/>
  <c r="J146" i="15"/>
  <c r="K146" i="15" s="1"/>
  <c r="AM201" i="15"/>
  <c r="AL226" i="15"/>
  <c r="AR147" i="15"/>
  <c r="I176" i="15"/>
  <c r="J176" i="15"/>
  <c r="K176" i="15" s="1"/>
  <c r="N98" i="15"/>
  <c r="M98" i="15"/>
  <c r="AR111" i="15"/>
  <c r="AR129" i="15"/>
  <c r="A224" i="15"/>
  <c r="AE199" i="15"/>
  <c r="B199" i="15"/>
  <c r="G199" i="15" s="1"/>
  <c r="AK199" i="15"/>
  <c r="AN199" i="15" s="1"/>
  <c r="AU105" i="15"/>
  <c r="AW105" i="15" s="1"/>
  <c r="AR113" i="15"/>
  <c r="AO156" i="15"/>
  <c r="AQ156" i="15" s="1"/>
  <c r="N110" i="15"/>
  <c r="M110" i="15"/>
  <c r="A200" i="15"/>
  <c r="AE175" i="15"/>
  <c r="B175" i="15"/>
  <c r="G175" i="15" s="1"/>
  <c r="AK175" i="15"/>
  <c r="H175" i="15"/>
  <c r="AP175" i="15" s="1"/>
  <c r="E216" i="15"/>
  <c r="A198" i="15"/>
  <c r="AE173" i="15"/>
  <c r="B173" i="15"/>
  <c r="G173" i="15" s="1"/>
  <c r="AK173" i="15"/>
  <c r="AN173" i="15" s="1"/>
  <c r="H173" i="15"/>
  <c r="AP173" i="15" s="1"/>
  <c r="N130" i="15"/>
  <c r="M130" i="15"/>
  <c r="AB120" i="15"/>
  <c r="AA145" i="15" s="1"/>
  <c r="AA137" i="15"/>
  <c r="AT108" i="15"/>
  <c r="AS108" i="15"/>
  <c r="AR115" i="15"/>
  <c r="Q62" i="15"/>
  <c r="R62" i="15" s="1"/>
  <c r="S62" i="15" s="1"/>
  <c r="AT128" i="15"/>
  <c r="AS128" i="15"/>
  <c r="Q66" i="15"/>
  <c r="R66" i="15" s="1"/>
  <c r="S66" i="15" s="1"/>
  <c r="X151" i="15"/>
  <c r="Z151" i="15" s="1"/>
  <c r="L151" i="15"/>
  <c r="AB128" i="15"/>
  <c r="AA153" i="15" s="1"/>
  <c r="AE207" i="15"/>
  <c r="B207" i="15"/>
  <c r="G207" i="15" s="1"/>
  <c r="A232" i="15"/>
  <c r="AK207" i="15"/>
  <c r="AU81" i="15"/>
  <c r="AW81" i="15" s="1"/>
  <c r="I154" i="15"/>
  <c r="J154" i="15"/>
  <c r="K154" i="15" s="1"/>
  <c r="A228" i="15"/>
  <c r="AE203" i="15"/>
  <c r="B203" i="15"/>
  <c r="G203" i="15" s="1"/>
  <c r="AK203" i="15"/>
  <c r="AU69" i="15"/>
  <c r="AW69" i="15" s="1"/>
  <c r="AB100" i="15"/>
  <c r="AA125" i="15" s="1"/>
  <c r="N94" i="15"/>
  <c r="M94" i="15"/>
  <c r="AO138" i="15"/>
  <c r="AQ138" i="15" s="1"/>
  <c r="X113" i="15"/>
  <c r="Z113" i="15" s="1"/>
  <c r="L113" i="15"/>
  <c r="AT122" i="15"/>
  <c r="AS122" i="15"/>
  <c r="AT102" i="15"/>
  <c r="AS102" i="15"/>
  <c r="O95" i="15"/>
  <c r="O75" i="15"/>
  <c r="AB86" i="15"/>
  <c r="AA111" i="15" s="1"/>
  <c r="N126" i="15"/>
  <c r="M126" i="15"/>
  <c r="AB90" i="15"/>
  <c r="AA115" i="15" s="1"/>
  <c r="Q81" i="15"/>
  <c r="R81" i="15" s="1"/>
  <c r="S81" i="15" s="1"/>
  <c r="AX82" i="15"/>
  <c r="AY82" i="15" s="1"/>
  <c r="AX107" i="15" s="1"/>
  <c r="AY107" i="15" s="1"/>
  <c r="AX132" i="15" s="1"/>
  <c r="AO140" i="15"/>
  <c r="AQ140" i="15" s="1"/>
  <c r="X115" i="15"/>
  <c r="Z115" i="15" s="1"/>
  <c r="L115" i="15"/>
  <c r="AM185" i="15"/>
  <c r="AL210" i="15"/>
  <c r="AL230" i="15"/>
  <c r="AM205" i="15"/>
  <c r="AO164" i="15"/>
  <c r="AQ164" i="15" s="1"/>
  <c r="Q82" i="15"/>
  <c r="R82" i="15" s="1"/>
  <c r="S82" i="15" s="1"/>
  <c r="E217" i="15"/>
  <c r="Q77" i="15"/>
  <c r="R77" i="15" s="1"/>
  <c r="S77" i="15" s="1"/>
  <c r="E212" i="15"/>
  <c r="AR125" i="15"/>
  <c r="E211" i="15"/>
  <c r="E215" i="15"/>
  <c r="E234" i="15"/>
  <c r="AM195" i="15"/>
  <c r="AL220" i="15"/>
  <c r="AT118" i="15"/>
  <c r="AS118" i="15"/>
  <c r="AR117" i="15"/>
  <c r="AO144" i="15"/>
  <c r="AQ144" i="15" s="1"/>
  <c r="X119" i="15"/>
  <c r="Z119" i="15" s="1"/>
  <c r="L119" i="15"/>
  <c r="N116" i="15"/>
  <c r="M116" i="15"/>
  <c r="T80" i="15"/>
  <c r="U80" i="15" s="1"/>
  <c r="I158" i="15"/>
  <c r="J158" i="15"/>
  <c r="K158" i="15" s="1"/>
  <c r="E222" i="15"/>
  <c r="A210" i="15"/>
  <c r="AE185" i="15"/>
  <c r="B185" i="15"/>
  <c r="G185" i="15" s="1"/>
  <c r="AK185" i="15"/>
  <c r="AN185" i="15" s="1"/>
  <c r="H185" i="15"/>
  <c r="AP185" i="15" s="1"/>
  <c r="AO172" i="15"/>
  <c r="AR127" i="15"/>
  <c r="S60" i="16"/>
  <c r="K60" i="16"/>
  <c r="X153" i="15"/>
  <c r="Z153" i="15" s="1"/>
  <c r="L153" i="15"/>
  <c r="X157" i="15"/>
  <c r="Z157" i="15" s="1"/>
  <c r="AB157" i="15" s="1"/>
  <c r="AA182" i="15" s="1"/>
  <c r="L157" i="15"/>
  <c r="AR135" i="15"/>
  <c r="AT126" i="15"/>
  <c r="AS126" i="15"/>
  <c r="N118" i="15"/>
  <c r="M118" i="15"/>
  <c r="I150" i="15"/>
  <c r="J150" i="15"/>
  <c r="K150" i="15" s="1"/>
  <c r="AT92" i="15"/>
  <c r="AS92" i="15"/>
  <c r="AL232" i="15"/>
  <c r="AM207" i="15"/>
  <c r="AT124" i="15"/>
  <c r="AS124" i="15"/>
  <c r="AU124" i="15" s="1"/>
  <c r="AW124" i="15" s="1"/>
  <c r="C141" i="15"/>
  <c r="N96" i="15"/>
  <c r="M96" i="15"/>
  <c r="W5" i="15"/>
  <c r="AM175" i="15"/>
  <c r="AL200" i="15"/>
  <c r="A230" i="15"/>
  <c r="AE205" i="15"/>
  <c r="B205" i="15"/>
  <c r="G205" i="15" s="1"/>
  <c r="AK205" i="15"/>
  <c r="AN205" i="15" s="1"/>
  <c r="H205" i="15"/>
  <c r="AP205" i="15" s="1"/>
  <c r="A192" i="15"/>
  <c r="AE167" i="15"/>
  <c r="B167" i="15"/>
  <c r="G167" i="15" s="1"/>
  <c r="AK167" i="15"/>
  <c r="AN167" i="15" s="1"/>
  <c r="H167" i="15"/>
  <c r="AP167" i="15" s="1"/>
  <c r="AR119" i="15"/>
  <c r="N92" i="15"/>
  <c r="M92" i="15"/>
  <c r="Q103" i="15"/>
  <c r="R103" i="15" s="1"/>
  <c r="S103" i="15" s="1"/>
  <c r="E224" i="15"/>
  <c r="N102" i="15"/>
  <c r="M102" i="15"/>
  <c r="AM203" i="15"/>
  <c r="AL228" i="15"/>
  <c r="AB108" i="15"/>
  <c r="AA133" i="15" s="1"/>
  <c r="AM173" i="15"/>
  <c r="AL198" i="15"/>
  <c r="I168" i="15"/>
  <c r="J168" i="15"/>
  <c r="K168" i="15" s="1"/>
  <c r="X133" i="15"/>
  <c r="Z133" i="15" s="1"/>
  <c r="L133" i="15"/>
  <c r="X155" i="15"/>
  <c r="Z155" i="15" s="1"/>
  <c r="L155" i="15"/>
  <c r="AT110" i="15"/>
  <c r="AS110" i="15"/>
  <c r="I61" i="16"/>
  <c r="T61" i="16"/>
  <c r="A220" i="15"/>
  <c r="AE195" i="15"/>
  <c r="B195" i="15"/>
  <c r="G195" i="15" s="1"/>
  <c r="AK195" i="15"/>
  <c r="AN195" i="15" s="1"/>
  <c r="AM171" i="15"/>
  <c r="AN171" i="15"/>
  <c r="AL196" i="15"/>
  <c r="AX78" i="15"/>
  <c r="AY78" i="15" s="1"/>
  <c r="AX103" i="15" s="1"/>
  <c r="AY103" i="15" s="1"/>
  <c r="AX128" i="15" s="1"/>
  <c r="E233" i="15"/>
  <c r="I152" i="15"/>
  <c r="J152" i="15"/>
  <c r="K152" i="15" s="1"/>
  <c r="E226" i="15"/>
  <c r="O69" i="15"/>
  <c r="AB98" i="15"/>
  <c r="AA123" i="15" s="1"/>
  <c r="AR143" i="15"/>
  <c r="AU91" i="15"/>
  <c r="AW91" i="15" s="1"/>
  <c r="N88" i="15"/>
  <c r="M88" i="15"/>
  <c r="AX76" i="15"/>
  <c r="AY76" i="15" s="1"/>
  <c r="AX101" i="15" s="1"/>
  <c r="AY101" i="15" s="1"/>
  <c r="AX126" i="15" s="1"/>
  <c r="AU87" i="15"/>
  <c r="AW87" i="15" s="1"/>
  <c r="AT106" i="15"/>
  <c r="AS106" i="15"/>
  <c r="I164" i="15"/>
  <c r="J164" i="15"/>
  <c r="K164" i="15" s="1"/>
  <c r="O5" i="16"/>
  <c r="A206" i="15"/>
  <c r="AE181" i="15"/>
  <c r="B181" i="15"/>
  <c r="G181" i="15" s="1"/>
  <c r="AK181" i="15"/>
  <c r="H181" i="15"/>
  <c r="AP181" i="15" s="1"/>
  <c r="X131" i="15"/>
  <c r="Z131" i="15" s="1"/>
  <c r="L131" i="15"/>
  <c r="Q91" i="15"/>
  <c r="R91" i="15" s="1"/>
  <c r="S91" i="15" s="1"/>
  <c r="AM165" i="15"/>
  <c r="AL190" i="15"/>
  <c r="AT100" i="15"/>
  <c r="AS100" i="15"/>
  <c r="E225" i="15"/>
  <c r="AB110" i="15"/>
  <c r="AA135" i="15" s="1"/>
  <c r="L159" i="15"/>
  <c r="X159" i="15"/>
  <c r="Z159" i="15" s="1"/>
  <c r="AX61" i="15"/>
  <c r="AY61" i="15" s="1"/>
  <c r="AX86" i="15" s="1"/>
  <c r="AB130" i="15"/>
  <c r="AA155" i="15" s="1"/>
  <c r="N124" i="15"/>
  <c r="M124" i="15"/>
  <c r="N120" i="15"/>
  <c r="M120" i="15"/>
  <c r="C64" i="16"/>
  <c r="L63" i="16"/>
  <c r="H63" i="16"/>
  <c r="N106" i="15"/>
  <c r="M106" i="15"/>
  <c r="AR145" i="15"/>
  <c r="I136" i="15"/>
  <c r="J136" i="15"/>
  <c r="K136" i="15" s="1"/>
  <c r="AO154" i="15"/>
  <c r="AQ154" i="15" s="1"/>
  <c r="AM183" i="15"/>
  <c r="AL208" i="15"/>
  <c r="L139" i="15"/>
  <c r="X139" i="15"/>
  <c r="Z139" i="15" s="1"/>
  <c r="AB94" i="15"/>
  <c r="AA119" i="15" s="1"/>
  <c r="E227" i="15"/>
  <c r="A188" i="15"/>
  <c r="AE163" i="15"/>
  <c r="B163" i="15"/>
  <c r="G163" i="15" s="1"/>
  <c r="AK163" i="15"/>
  <c r="AN163" i="15" s="1"/>
  <c r="H163" i="15"/>
  <c r="AP163" i="15" s="1"/>
  <c r="N132" i="15"/>
  <c r="M132" i="15"/>
  <c r="X145" i="15"/>
  <c r="Z145" i="15" s="1"/>
  <c r="AB145" i="15" s="1"/>
  <c r="L145" i="15"/>
  <c r="E232" i="15"/>
  <c r="AB126" i="15"/>
  <c r="AA151" i="15" s="1"/>
  <c r="AO180" i="15"/>
  <c r="AQ180" i="15" s="1"/>
  <c r="AO142" i="15"/>
  <c r="AQ142" i="15" s="1"/>
  <c r="AO166" i="15"/>
  <c r="AQ166" i="15" s="1"/>
  <c r="O41" i="16"/>
  <c r="N45" i="15"/>
  <c r="H193" i="15" s="1"/>
  <c r="AP193" i="15" s="1"/>
  <c r="Q70" i="15"/>
  <c r="R70" i="15" s="1"/>
  <c r="S70" i="15" s="1"/>
  <c r="AL234" i="15"/>
  <c r="AM209" i="15"/>
  <c r="AN209" i="15"/>
  <c r="A190" i="15"/>
  <c r="AE165" i="15"/>
  <c r="B165" i="15"/>
  <c r="G165" i="15" s="1"/>
  <c r="AK165" i="15"/>
  <c r="H165" i="15"/>
  <c r="AP165" i="15" s="1"/>
  <c r="B63" i="16"/>
  <c r="A64" i="16"/>
  <c r="AR133" i="15"/>
  <c r="A214" i="15"/>
  <c r="AE189" i="15"/>
  <c r="B189" i="15"/>
  <c r="G189" i="15" s="1"/>
  <c r="AK189" i="15"/>
  <c r="AN189" i="15" s="1"/>
  <c r="H189" i="15"/>
  <c r="AP189" i="15" s="1"/>
  <c r="AT120" i="15"/>
  <c r="AS120" i="15"/>
  <c r="AR157" i="15"/>
  <c r="AU66" i="15"/>
  <c r="AW66" i="15" s="1"/>
  <c r="Q78" i="15"/>
  <c r="R78" i="15" s="1"/>
  <c r="S78" i="15" s="1"/>
  <c r="AR123" i="15"/>
  <c r="AM181" i="15"/>
  <c r="AL206" i="15"/>
  <c r="N108" i="15"/>
  <c r="M108" i="15"/>
  <c r="E230" i="15"/>
  <c r="N134" i="15"/>
  <c r="M134" i="15"/>
  <c r="A194" i="15"/>
  <c r="AE169" i="15"/>
  <c r="B169" i="15"/>
  <c r="G169" i="15" s="1"/>
  <c r="AK169" i="15"/>
  <c r="AN169" i="15" s="1"/>
  <c r="H169" i="15"/>
  <c r="AP169" i="15" s="1"/>
  <c r="AU64" i="15"/>
  <c r="AW64" i="15" s="1"/>
  <c r="Q89" i="15"/>
  <c r="R89" i="15" s="1"/>
  <c r="S89" i="15" s="1"/>
  <c r="AB116" i="15"/>
  <c r="AA141" i="15" s="1"/>
  <c r="AT98" i="15"/>
  <c r="AS98" i="15"/>
  <c r="AX67" i="15"/>
  <c r="AY67" i="15" s="1"/>
  <c r="AX92" i="15" s="1"/>
  <c r="AO158" i="15"/>
  <c r="AQ158" i="15" s="1"/>
  <c r="AR139" i="15"/>
  <c r="A222" i="15"/>
  <c r="AE197" i="15"/>
  <c r="B197" i="15"/>
  <c r="G197" i="15" s="1"/>
  <c r="AK197" i="15"/>
  <c r="AN197" i="15" s="1"/>
  <c r="H197" i="15"/>
  <c r="AP197" i="15" s="1"/>
  <c r="U60" i="16"/>
  <c r="X141" i="15"/>
  <c r="Z141" i="15" s="1"/>
  <c r="L141" i="15"/>
  <c r="K124" i="14"/>
  <c r="M124" i="14" s="1"/>
  <c r="H212" i="14"/>
  <c r="K212" i="14" s="1"/>
  <c r="E213" i="14"/>
  <c r="D99" i="14"/>
  <c r="F99" i="14" s="1"/>
  <c r="E98" i="14"/>
  <c r="G98" i="14" s="1"/>
  <c r="E78" i="14"/>
  <c r="F77" i="14"/>
  <c r="P59" i="14"/>
  <c r="P54" i="14"/>
  <c r="P49" i="14"/>
  <c r="P44" i="14"/>
  <c r="P34" i="14"/>
  <c r="P24" i="14"/>
  <c r="P9" i="14"/>
  <c r="Q2" i="14"/>
  <c r="P4" i="14"/>
  <c r="P3" i="14"/>
  <c r="P10" i="14"/>
  <c r="J125" i="14"/>
  <c r="I125" i="14"/>
  <c r="L125" i="14"/>
  <c r="I75" i="14"/>
  <c r="J75" i="14" s="1"/>
  <c r="E269" i="14"/>
  <c r="F268" i="14"/>
  <c r="E232" i="14"/>
  <c r="F231" i="14"/>
  <c r="E127" i="14"/>
  <c r="G126" i="14"/>
  <c r="H126" i="14" s="1"/>
  <c r="H76" i="14"/>
  <c r="G76" i="14"/>
  <c r="B4" i="12"/>
  <c r="H4" i="12" s="1"/>
  <c r="I4" i="12" s="1"/>
  <c r="C5" i="12"/>
  <c r="E5" i="12" s="1"/>
  <c r="E4" i="12" s="1"/>
  <c r="K98" i="14" l="1"/>
  <c r="H98" i="14"/>
  <c r="J98" i="14" s="1"/>
  <c r="L98" i="14" s="1"/>
  <c r="M98" i="14" s="1"/>
  <c r="N98" i="14" s="1"/>
  <c r="I98" i="14"/>
  <c r="AN165" i="15"/>
  <c r="AN179" i="15"/>
  <c r="D156" i="14"/>
  <c r="AN181" i="15"/>
  <c r="H203" i="15"/>
  <c r="AP203" i="15" s="1"/>
  <c r="H207" i="15"/>
  <c r="AP207" i="15" s="1"/>
  <c r="H201" i="15"/>
  <c r="AP201" i="15" s="1"/>
  <c r="R5" i="14"/>
  <c r="R6" i="14"/>
  <c r="R7" i="14"/>
  <c r="S8" i="14"/>
  <c r="H195" i="15"/>
  <c r="AP195" i="15" s="1"/>
  <c r="AQ172" i="15"/>
  <c r="AN203" i="15"/>
  <c r="AN207" i="15"/>
  <c r="AN183" i="15"/>
  <c r="AN175" i="15"/>
  <c r="R64" i="16"/>
  <c r="J64" i="16"/>
  <c r="O116" i="15"/>
  <c r="H199" i="15"/>
  <c r="AP199" i="15" s="1"/>
  <c r="I172" i="15"/>
  <c r="H209" i="15"/>
  <c r="AP209" i="15" s="1"/>
  <c r="D157" i="14"/>
  <c r="AB139" i="15"/>
  <c r="AU114" i="15"/>
  <c r="AW114" i="15" s="1"/>
  <c r="AU134" i="15"/>
  <c r="AW134" i="15" s="1"/>
  <c r="AB121" i="15"/>
  <c r="AB131" i="15"/>
  <c r="AA156" i="15" s="1"/>
  <c r="O90" i="15"/>
  <c r="AU98" i="15"/>
  <c r="AW98" i="15" s="1"/>
  <c r="AA164" i="15"/>
  <c r="AB133" i="15"/>
  <c r="AA158" i="15" s="1"/>
  <c r="S109" i="15"/>
  <c r="AY97" i="15"/>
  <c r="AX122" i="15" s="1"/>
  <c r="O108" i="15"/>
  <c r="Q108" i="15" s="1"/>
  <c r="R108" i="15" s="1"/>
  <c r="S108" i="15" s="1"/>
  <c r="O88" i="15"/>
  <c r="AB119" i="15"/>
  <c r="AA144" i="15" s="1"/>
  <c r="AX68" i="15"/>
  <c r="AY68" i="15" s="1"/>
  <c r="AX93" i="15" s="1"/>
  <c r="AY93" i="15" s="1"/>
  <c r="AX118" i="15" s="1"/>
  <c r="AN177" i="15"/>
  <c r="AO177" i="15" s="1"/>
  <c r="AQ177" i="15" s="1"/>
  <c r="AY71" i="15"/>
  <c r="AX96" i="15" s="1"/>
  <c r="AY96" i="15" s="1"/>
  <c r="AX121" i="15" s="1"/>
  <c r="O132" i="15"/>
  <c r="Q132" i="15" s="1"/>
  <c r="R132" i="15" s="1"/>
  <c r="S132" i="15" s="1"/>
  <c r="O124" i="15"/>
  <c r="Q124" i="15" s="1"/>
  <c r="R124" i="15" s="1"/>
  <c r="S124" i="15" s="1"/>
  <c r="AB113" i="15"/>
  <c r="AA138" i="15" s="1"/>
  <c r="O110" i="15"/>
  <c r="O128" i="15"/>
  <c r="Q128" i="15" s="1"/>
  <c r="R128" i="15" s="1"/>
  <c r="S128" i="15" s="1"/>
  <c r="AY85" i="15"/>
  <c r="AX110" i="15" s="1"/>
  <c r="AB127" i="15"/>
  <c r="AA152" i="15" s="1"/>
  <c r="AO187" i="15"/>
  <c r="AB141" i="15"/>
  <c r="AA166" i="15" s="1"/>
  <c r="AY124" i="15"/>
  <c r="AX149" i="15" s="1"/>
  <c r="AB143" i="15"/>
  <c r="AA168" i="15" s="1"/>
  <c r="AO161" i="15"/>
  <c r="AB117" i="15"/>
  <c r="AA142" i="15" s="1"/>
  <c r="AB129" i="15"/>
  <c r="AA154" i="15" s="1"/>
  <c r="O104" i="15"/>
  <c r="Q104" i="15" s="1"/>
  <c r="R104" i="15" s="1"/>
  <c r="S104" i="15" s="1"/>
  <c r="AA170" i="15"/>
  <c r="O120" i="15"/>
  <c r="Q120" i="15" s="1"/>
  <c r="R120" i="15" s="1"/>
  <c r="S120" i="15" s="1"/>
  <c r="AU118" i="15"/>
  <c r="AW118" i="15" s="1"/>
  <c r="AN201" i="15"/>
  <c r="AN191" i="15"/>
  <c r="O112" i="15"/>
  <c r="J193" i="15"/>
  <c r="K193" i="15" s="1"/>
  <c r="I193" i="15"/>
  <c r="T72" i="15"/>
  <c r="U72" i="15" s="1"/>
  <c r="J189" i="15"/>
  <c r="K189" i="15" s="1"/>
  <c r="I189" i="15"/>
  <c r="T84" i="15"/>
  <c r="U84" i="15" s="1"/>
  <c r="J197" i="15"/>
  <c r="K197" i="15" s="1"/>
  <c r="I197" i="15"/>
  <c r="T78" i="15"/>
  <c r="U78" i="15" s="1"/>
  <c r="T73" i="15"/>
  <c r="U73" i="15" s="1"/>
  <c r="T79" i="15"/>
  <c r="U79" i="15" s="1"/>
  <c r="T77" i="15"/>
  <c r="U77" i="15" s="1"/>
  <c r="T62" i="15"/>
  <c r="U62" i="15" s="1"/>
  <c r="T71" i="15"/>
  <c r="U71" i="15" s="1"/>
  <c r="T64" i="15"/>
  <c r="U64" i="15" s="1"/>
  <c r="J195" i="15"/>
  <c r="K195" i="15" s="1"/>
  <c r="T66" i="15"/>
  <c r="U66" i="15" s="1"/>
  <c r="T99" i="15"/>
  <c r="U99" i="15" s="1"/>
  <c r="AD74" i="15"/>
  <c r="AZ74" i="15" s="1"/>
  <c r="BB74" i="15" s="1"/>
  <c r="T63" i="15"/>
  <c r="U63" i="15" s="1"/>
  <c r="T81" i="15"/>
  <c r="U81" i="15" s="1"/>
  <c r="J199" i="15"/>
  <c r="K199" i="15" s="1"/>
  <c r="J187" i="15"/>
  <c r="K187" i="15" s="1"/>
  <c r="I187" i="15"/>
  <c r="F63" i="16"/>
  <c r="E63" i="16"/>
  <c r="T70" i="15"/>
  <c r="U70" i="15" s="1"/>
  <c r="E252" i="15"/>
  <c r="AR154" i="15"/>
  <c r="E250" i="15"/>
  <c r="P5" i="16"/>
  <c r="X164" i="15"/>
  <c r="Z164" i="15" s="1"/>
  <c r="L164" i="15"/>
  <c r="X158" i="15"/>
  <c r="Z158" i="15" s="1"/>
  <c r="AB158" i="15" s="1"/>
  <c r="L158" i="15"/>
  <c r="Q110" i="15"/>
  <c r="R110" i="15" s="1"/>
  <c r="S110" i="15" s="1"/>
  <c r="M149" i="15"/>
  <c r="N149" i="15"/>
  <c r="AT159" i="15"/>
  <c r="AS159" i="15"/>
  <c r="L144" i="15"/>
  <c r="X144" i="15"/>
  <c r="Z144" i="15" s="1"/>
  <c r="B14" i="16"/>
  <c r="C69" i="15"/>
  <c r="C94" i="15" s="1"/>
  <c r="C119" i="15" s="1"/>
  <c r="C144" i="15" s="1"/>
  <c r="C169" i="15" s="1"/>
  <c r="C194" i="15" s="1"/>
  <c r="C219" i="15" s="1"/>
  <c r="C244" i="15" s="1"/>
  <c r="C269" i="15" s="1"/>
  <c r="C294" i="15" s="1"/>
  <c r="C319" i="15" s="1"/>
  <c r="C344" i="15" s="1"/>
  <c r="C369" i="15" s="1"/>
  <c r="C394" i="15" s="1"/>
  <c r="C419" i="15" s="1"/>
  <c r="B15" i="15"/>
  <c r="AY98" i="15"/>
  <c r="AX123" i="15" s="1"/>
  <c r="A245" i="15"/>
  <c r="AK220" i="15"/>
  <c r="AN220" i="15" s="1"/>
  <c r="H220" i="15"/>
  <c r="AP220" i="15" s="1"/>
  <c r="AE220" i="15"/>
  <c r="B220" i="15"/>
  <c r="G220" i="15" s="1"/>
  <c r="E249" i="15"/>
  <c r="A255" i="15"/>
  <c r="AE230" i="15"/>
  <c r="AK230" i="15"/>
  <c r="AN230" i="15" s="1"/>
  <c r="H230" i="15"/>
  <c r="AP230" i="15" s="1"/>
  <c r="B230" i="15"/>
  <c r="G230" i="15" s="1"/>
  <c r="AS146" i="15"/>
  <c r="AT146" i="15"/>
  <c r="AS125" i="15"/>
  <c r="AT125" i="15"/>
  <c r="AK198" i="15"/>
  <c r="H198" i="15"/>
  <c r="AP198" i="15" s="1"/>
  <c r="A223" i="15"/>
  <c r="AE198" i="15"/>
  <c r="B198" i="15"/>
  <c r="G198" i="15" s="1"/>
  <c r="AS129" i="15"/>
  <c r="AT129" i="15"/>
  <c r="M143" i="15"/>
  <c r="N143" i="15"/>
  <c r="A237" i="15"/>
  <c r="AK212" i="15"/>
  <c r="H212" i="15"/>
  <c r="AP212" i="15" s="1"/>
  <c r="AE212" i="15"/>
  <c r="B212" i="15"/>
  <c r="G212" i="15" s="1"/>
  <c r="AL241" i="15"/>
  <c r="AM216" i="15"/>
  <c r="T68" i="15"/>
  <c r="U68" i="15" s="1"/>
  <c r="AK202" i="15"/>
  <c r="H202" i="15"/>
  <c r="AP202" i="15" s="1"/>
  <c r="A227" i="15"/>
  <c r="AE202" i="15"/>
  <c r="B202" i="15"/>
  <c r="G202" i="15" s="1"/>
  <c r="A251" i="15"/>
  <c r="AK226" i="15"/>
  <c r="AE226" i="15"/>
  <c r="B226" i="15"/>
  <c r="G226" i="15" s="1"/>
  <c r="J171" i="15"/>
  <c r="K171" i="15" s="1"/>
  <c r="I171" i="15"/>
  <c r="AS168" i="15"/>
  <c r="AT168" i="15"/>
  <c r="AL217" i="15"/>
  <c r="AM192" i="15"/>
  <c r="M135" i="15"/>
  <c r="N135" i="15"/>
  <c r="AR158" i="15"/>
  <c r="AX64" i="15"/>
  <c r="AY64" i="15" s="1"/>
  <c r="AX89" i="15" s="1"/>
  <c r="AY89" i="15" s="1"/>
  <c r="AX114" i="15" s="1"/>
  <c r="AY114" i="15" s="1"/>
  <c r="AX139" i="15" s="1"/>
  <c r="AL231" i="15"/>
  <c r="AM206" i="15"/>
  <c r="AU120" i="15"/>
  <c r="AW120" i="15" s="1"/>
  <c r="AY120" i="15" s="1"/>
  <c r="AX145" i="15" s="1"/>
  <c r="AS133" i="15"/>
  <c r="AT133" i="15"/>
  <c r="J165" i="15"/>
  <c r="K165" i="15" s="1"/>
  <c r="I165" i="15"/>
  <c r="O42" i="16"/>
  <c r="N46" i="15"/>
  <c r="H226" i="15" s="1"/>
  <c r="AP226" i="15" s="1"/>
  <c r="AR180" i="15"/>
  <c r="AO163" i="15"/>
  <c r="AQ163" i="15" s="1"/>
  <c r="AL233" i="15"/>
  <c r="AM208" i="15"/>
  <c r="O106" i="15"/>
  <c r="L64" i="16"/>
  <c r="H64" i="16"/>
  <c r="C65" i="16"/>
  <c r="AB159" i="15"/>
  <c r="AA184" i="15" s="1"/>
  <c r="AU100" i="15"/>
  <c r="AW100" i="15" s="1"/>
  <c r="M131" i="15"/>
  <c r="N131" i="15"/>
  <c r="J181" i="15"/>
  <c r="K181" i="15" s="1"/>
  <c r="I181" i="15"/>
  <c r="AU106" i="15"/>
  <c r="AW106" i="15" s="1"/>
  <c r="AS143" i="15"/>
  <c r="AT143" i="15"/>
  <c r="J201" i="15"/>
  <c r="K201" i="15" s="1"/>
  <c r="I201" i="15"/>
  <c r="AL221" i="15"/>
  <c r="AM196" i="15"/>
  <c r="U61" i="16"/>
  <c r="N155" i="15"/>
  <c r="M155" i="15"/>
  <c r="M133" i="15"/>
  <c r="N133" i="15"/>
  <c r="AL223" i="15"/>
  <c r="AM198" i="15"/>
  <c r="O102" i="15"/>
  <c r="J167" i="15"/>
  <c r="K167" i="15" s="1"/>
  <c r="I167" i="15"/>
  <c r="AL225" i="15"/>
  <c r="AM200" i="15"/>
  <c r="C166" i="15"/>
  <c r="AU92" i="15"/>
  <c r="AW92" i="15" s="1"/>
  <c r="AY92" i="15" s="1"/>
  <c r="AX117" i="15" s="1"/>
  <c r="O118" i="15"/>
  <c r="AS135" i="15"/>
  <c r="AT135" i="15"/>
  <c r="N153" i="15"/>
  <c r="M153" i="15"/>
  <c r="AS127" i="15"/>
  <c r="AT127" i="15"/>
  <c r="AR144" i="15"/>
  <c r="J209" i="15"/>
  <c r="K209" i="15" s="1"/>
  <c r="I209" i="15"/>
  <c r="AR164" i="15"/>
  <c r="M115" i="15"/>
  <c r="N115" i="15"/>
  <c r="O126" i="15"/>
  <c r="Q75" i="15"/>
  <c r="R75" i="15" s="1"/>
  <c r="S75" i="15" s="1"/>
  <c r="AU122" i="15"/>
  <c r="AW122" i="15" s="1"/>
  <c r="AY122" i="15" s="1"/>
  <c r="AX147" i="15" s="1"/>
  <c r="X154" i="15"/>
  <c r="Z154" i="15" s="1"/>
  <c r="L154" i="15"/>
  <c r="H232" i="15"/>
  <c r="AP232" i="15" s="1"/>
  <c r="A257" i="15"/>
  <c r="AE232" i="15"/>
  <c r="B232" i="15"/>
  <c r="G232" i="15" s="1"/>
  <c r="AK232" i="15"/>
  <c r="N151" i="15"/>
  <c r="M151" i="15"/>
  <c r="J191" i="15"/>
  <c r="K191" i="15" s="1"/>
  <c r="I191" i="15"/>
  <c r="J175" i="15"/>
  <c r="K175" i="15" s="1"/>
  <c r="I175" i="15"/>
  <c r="AY105" i="15"/>
  <c r="AX130" i="15" s="1"/>
  <c r="AO199" i="15"/>
  <c r="AQ199" i="15" s="1"/>
  <c r="L146" i="15"/>
  <c r="X146" i="15"/>
  <c r="Z146" i="15" s="1"/>
  <c r="AU90" i="15"/>
  <c r="AW90" i="15" s="1"/>
  <c r="AY90" i="15" s="1"/>
  <c r="AX115" i="15" s="1"/>
  <c r="N44" i="16"/>
  <c r="M48" i="15"/>
  <c r="X178" i="15"/>
  <c r="Z178" i="15" s="1"/>
  <c r="L178" i="15"/>
  <c r="AB137" i="15"/>
  <c r="AA162" i="15" s="1"/>
  <c r="E256" i="15"/>
  <c r="L140" i="15"/>
  <c r="X140" i="15"/>
  <c r="Z140" i="15" s="1"/>
  <c r="AU131" i="15"/>
  <c r="AW131" i="15" s="1"/>
  <c r="O86" i="15"/>
  <c r="AL219" i="15"/>
  <c r="AM194" i="15"/>
  <c r="O100" i="15"/>
  <c r="Q67" i="15"/>
  <c r="R67" i="15" s="1"/>
  <c r="S67" i="15" s="1"/>
  <c r="AR182" i="15"/>
  <c r="Q85" i="15"/>
  <c r="R85" i="15" s="1"/>
  <c r="S85" i="15" s="1"/>
  <c r="AT151" i="15"/>
  <c r="AS151" i="15"/>
  <c r="AU104" i="15"/>
  <c r="AW104" i="15" s="1"/>
  <c r="AU88" i="15"/>
  <c r="AW88" i="15" s="1"/>
  <c r="AY88" i="15" s="1"/>
  <c r="AX113" i="15" s="1"/>
  <c r="X166" i="15"/>
  <c r="Z166" i="15" s="1"/>
  <c r="L166" i="15"/>
  <c r="AS141" i="15"/>
  <c r="AT141" i="15"/>
  <c r="AL229" i="15"/>
  <c r="AM204" i="15"/>
  <c r="AB147" i="15"/>
  <c r="AA172" i="15" s="1"/>
  <c r="AR170" i="15"/>
  <c r="AO171" i="15"/>
  <c r="AQ171" i="15" s="1"/>
  <c r="J183" i="15"/>
  <c r="K183" i="15" s="1"/>
  <c r="I183" i="15"/>
  <c r="AU94" i="15"/>
  <c r="AW94" i="15" s="1"/>
  <c r="M125" i="15"/>
  <c r="N125" i="15"/>
  <c r="AL237" i="15"/>
  <c r="AM212" i="15"/>
  <c r="AS152" i="15"/>
  <c r="AT152" i="15"/>
  <c r="X180" i="15"/>
  <c r="Z180" i="15" s="1"/>
  <c r="L180" i="15"/>
  <c r="X162" i="15"/>
  <c r="Z162" i="15" s="1"/>
  <c r="L162" i="15"/>
  <c r="X184" i="15"/>
  <c r="Z184" i="15" s="1"/>
  <c r="L184" i="15"/>
  <c r="E255" i="15"/>
  <c r="AR142" i="15"/>
  <c r="J207" i="15"/>
  <c r="K207" i="15" s="1"/>
  <c r="I207" i="15"/>
  <c r="J163" i="15"/>
  <c r="K163" i="15" s="1"/>
  <c r="I163" i="15"/>
  <c r="X150" i="15"/>
  <c r="Z150" i="15" s="1"/>
  <c r="L150" i="15"/>
  <c r="AL255" i="15"/>
  <c r="AM230" i="15"/>
  <c r="AS113" i="15"/>
  <c r="AT113" i="15"/>
  <c r="E254" i="15"/>
  <c r="M137" i="15"/>
  <c r="N137" i="15"/>
  <c r="Q83" i="15"/>
  <c r="R83" i="15" s="1"/>
  <c r="S83" i="15" s="1"/>
  <c r="AL249" i="15"/>
  <c r="AM224" i="15"/>
  <c r="AK186" i="15"/>
  <c r="AN186" i="15" s="1"/>
  <c r="H186" i="15"/>
  <c r="AP186" i="15" s="1"/>
  <c r="A211" i="15"/>
  <c r="AE186" i="15"/>
  <c r="B186" i="15"/>
  <c r="G186" i="15" s="1"/>
  <c r="AL211" i="15"/>
  <c r="AM186" i="15"/>
  <c r="AX75" i="15"/>
  <c r="AY75" i="15" s="1"/>
  <c r="AX100" i="15" s="1"/>
  <c r="E253" i="15"/>
  <c r="E238" i="15"/>
  <c r="E245" i="15"/>
  <c r="X156" i="15"/>
  <c r="Z156" i="15" s="1"/>
  <c r="AB156" i="15" s="1"/>
  <c r="L156" i="15"/>
  <c r="I62" i="16"/>
  <c r="T62" i="16"/>
  <c r="A241" i="15"/>
  <c r="AK216" i="15"/>
  <c r="AN216" i="15" s="1"/>
  <c r="H216" i="15"/>
  <c r="AP216" i="15" s="1"/>
  <c r="AE216" i="15"/>
  <c r="B216" i="15"/>
  <c r="G216" i="15" s="1"/>
  <c r="L138" i="15"/>
  <c r="X138" i="15"/>
  <c r="Z138" i="15" s="1"/>
  <c r="AK204" i="15"/>
  <c r="H204" i="15"/>
  <c r="AP204" i="15" s="1"/>
  <c r="A229" i="15"/>
  <c r="AE204" i="15"/>
  <c r="B204" i="15"/>
  <c r="G204" i="15" s="1"/>
  <c r="E248" i="15"/>
  <c r="AO197" i="15"/>
  <c r="AQ197" i="15" s="1"/>
  <c r="AO169" i="15"/>
  <c r="AQ169" i="15" s="1"/>
  <c r="T65" i="15"/>
  <c r="U65" i="15" s="1"/>
  <c r="W60" i="16"/>
  <c r="V60" i="16"/>
  <c r="A247" i="15"/>
  <c r="AK222" i="15"/>
  <c r="H222" i="15"/>
  <c r="AP222" i="15" s="1"/>
  <c r="AE222" i="15"/>
  <c r="B222" i="15"/>
  <c r="G222" i="15" s="1"/>
  <c r="AK194" i="15"/>
  <c r="H194" i="15"/>
  <c r="AP194" i="15" s="1"/>
  <c r="A219" i="15"/>
  <c r="AE194" i="15"/>
  <c r="B194" i="15"/>
  <c r="G194" i="15" s="1"/>
  <c r="AX66" i="15"/>
  <c r="AY66" i="15" s="1"/>
  <c r="AX91" i="15" s="1"/>
  <c r="AY91" i="15" s="1"/>
  <c r="AX116" i="15" s="1"/>
  <c r="AO165" i="15"/>
  <c r="AQ165" i="15" s="1"/>
  <c r="AL259" i="15"/>
  <c r="AM234" i="15"/>
  <c r="AK188" i="15"/>
  <c r="AN188" i="15" s="1"/>
  <c r="H188" i="15"/>
  <c r="AP188" i="15" s="1"/>
  <c r="A213" i="15"/>
  <c r="AE188" i="15"/>
  <c r="B188" i="15"/>
  <c r="G188" i="15" s="1"/>
  <c r="L136" i="15"/>
  <c r="X136" i="15"/>
  <c r="Z136" i="15" s="1"/>
  <c r="N159" i="15"/>
  <c r="M159" i="15"/>
  <c r="AO181" i="15"/>
  <c r="AQ181" i="15" s="1"/>
  <c r="Q88" i="15"/>
  <c r="R88" i="15" s="1"/>
  <c r="S88" i="15" s="1"/>
  <c r="E251" i="15"/>
  <c r="E258" i="15"/>
  <c r="S61" i="16"/>
  <c r="K61" i="16"/>
  <c r="AB155" i="15"/>
  <c r="AA180" i="15" s="1"/>
  <c r="AL253" i="15"/>
  <c r="AM228" i="15"/>
  <c r="AS119" i="15"/>
  <c r="AT119" i="15"/>
  <c r="AO167" i="15"/>
  <c r="AQ167" i="15" s="1"/>
  <c r="O96" i="15"/>
  <c r="N157" i="15"/>
  <c r="M157" i="15"/>
  <c r="AB153" i="15"/>
  <c r="AA178" i="15" s="1"/>
  <c r="J185" i="15"/>
  <c r="K185" i="15" s="1"/>
  <c r="I185" i="15"/>
  <c r="E247" i="15"/>
  <c r="T105" i="15"/>
  <c r="U105" i="15" s="1"/>
  <c r="AD80" i="15"/>
  <c r="AZ80" i="15" s="1"/>
  <c r="BB80" i="15" s="1"/>
  <c r="AL245" i="15"/>
  <c r="AM220" i="15"/>
  <c r="E259" i="15"/>
  <c r="E236" i="15"/>
  <c r="E237" i="15"/>
  <c r="E242" i="15"/>
  <c r="AL235" i="15"/>
  <c r="AM210" i="15"/>
  <c r="AB115" i="15"/>
  <c r="AA140" i="15" s="1"/>
  <c r="Q95" i="15"/>
  <c r="R95" i="15" s="1"/>
  <c r="S95" i="15" s="1"/>
  <c r="AR138" i="15"/>
  <c r="AX69" i="15"/>
  <c r="AY69" i="15" s="1"/>
  <c r="AX94" i="15" s="1"/>
  <c r="AO203" i="15"/>
  <c r="AQ203" i="15" s="1"/>
  <c r="AX81" i="15"/>
  <c r="AY81" i="15" s="1"/>
  <c r="AX106" i="15" s="1"/>
  <c r="AB151" i="15"/>
  <c r="AA176" i="15" s="1"/>
  <c r="AU128" i="15"/>
  <c r="AW128" i="15" s="1"/>
  <c r="AY128" i="15" s="1"/>
  <c r="AX153" i="15" s="1"/>
  <c r="AU108" i="15"/>
  <c r="AW108" i="15" s="1"/>
  <c r="O130" i="15"/>
  <c r="J173" i="15"/>
  <c r="K173" i="15" s="1"/>
  <c r="I173" i="15"/>
  <c r="E241" i="15"/>
  <c r="AO175" i="15"/>
  <c r="AQ175" i="15" s="1"/>
  <c r="AR156" i="15"/>
  <c r="A249" i="15"/>
  <c r="AK224" i="15"/>
  <c r="AN224" i="15" s="1"/>
  <c r="H224" i="15"/>
  <c r="AP224" i="15" s="1"/>
  <c r="AE224" i="15"/>
  <c r="B224" i="15"/>
  <c r="G224" i="15" s="1"/>
  <c r="AS111" i="15"/>
  <c r="AT111" i="15"/>
  <c r="X176" i="15"/>
  <c r="Z176" i="15" s="1"/>
  <c r="AB176" i="15" s="1"/>
  <c r="L176" i="15"/>
  <c r="AL251" i="15"/>
  <c r="AM226" i="15"/>
  <c r="AL239" i="15"/>
  <c r="AM214" i="15"/>
  <c r="M111" i="15"/>
  <c r="N111" i="15"/>
  <c r="E239" i="15"/>
  <c r="M121" i="15"/>
  <c r="N121" i="15"/>
  <c r="AO193" i="15"/>
  <c r="AQ193" i="15" s="1"/>
  <c r="X172" i="15"/>
  <c r="Z172" i="15" s="1"/>
  <c r="L172" i="15"/>
  <c r="AS121" i="15"/>
  <c r="AT121" i="15"/>
  <c r="E243" i="15"/>
  <c r="H234" i="15"/>
  <c r="AP234" i="15" s="1"/>
  <c r="A259" i="15"/>
  <c r="AE234" i="15"/>
  <c r="B234" i="15"/>
  <c r="G234" i="15" s="1"/>
  <c r="AK234" i="15"/>
  <c r="AN234" i="15" s="1"/>
  <c r="Q90" i="15"/>
  <c r="R90" i="15" s="1"/>
  <c r="S90" i="15" s="1"/>
  <c r="T76" i="15"/>
  <c r="U76" i="15" s="1"/>
  <c r="AS149" i="15"/>
  <c r="AT149" i="15"/>
  <c r="J161" i="15"/>
  <c r="K161" i="15" s="1"/>
  <c r="I161" i="15"/>
  <c r="Q61" i="15"/>
  <c r="R61" i="15" s="1"/>
  <c r="S61" i="15" s="1"/>
  <c r="AR150" i="15"/>
  <c r="AR174" i="15"/>
  <c r="M127" i="15"/>
  <c r="N127" i="15"/>
  <c r="J177" i="15"/>
  <c r="K177" i="15" s="1"/>
  <c r="I177" i="15"/>
  <c r="M147" i="15"/>
  <c r="N147" i="15"/>
  <c r="AK196" i="15"/>
  <c r="AN196" i="15" s="1"/>
  <c r="H196" i="15"/>
  <c r="AP196" i="15" s="1"/>
  <c r="A221" i="15"/>
  <c r="AE196" i="15"/>
  <c r="B196" i="15"/>
  <c r="G196" i="15" s="1"/>
  <c r="Q107" i="15"/>
  <c r="R107" i="15" s="1"/>
  <c r="S107" i="15" s="1"/>
  <c r="X160" i="15"/>
  <c r="Z160" i="15" s="1"/>
  <c r="L160" i="15"/>
  <c r="AO183" i="15"/>
  <c r="AQ183" i="15" s="1"/>
  <c r="AS162" i="15"/>
  <c r="AT162" i="15"/>
  <c r="E244" i="15"/>
  <c r="AY134" i="15"/>
  <c r="AX159" i="15" s="1"/>
  <c r="AR184" i="15"/>
  <c r="M123" i="15"/>
  <c r="N123" i="15"/>
  <c r="AB125" i="15"/>
  <c r="AA150" i="15" s="1"/>
  <c r="M129" i="15"/>
  <c r="N129" i="15"/>
  <c r="J179" i="15"/>
  <c r="K179" i="15" s="1"/>
  <c r="I179" i="15"/>
  <c r="L148" i="15"/>
  <c r="X148" i="15"/>
  <c r="Z148" i="15" s="1"/>
  <c r="J169" i="15"/>
  <c r="K169" i="15" s="1"/>
  <c r="I169" i="15"/>
  <c r="Q69" i="15"/>
  <c r="R69" i="15" s="1"/>
  <c r="S69" i="15" s="1"/>
  <c r="X152" i="15"/>
  <c r="Z152" i="15" s="1"/>
  <c r="L152" i="15"/>
  <c r="X168" i="15"/>
  <c r="Z168" i="15" s="1"/>
  <c r="L168" i="15"/>
  <c r="AL257" i="15"/>
  <c r="AM232" i="15"/>
  <c r="M60" i="16"/>
  <c r="A235" i="15"/>
  <c r="AK210" i="15"/>
  <c r="AN210" i="15" s="1"/>
  <c r="H210" i="15"/>
  <c r="AP210" i="15" s="1"/>
  <c r="AE210" i="15"/>
  <c r="B210" i="15"/>
  <c r="G210" i="15" s="1"/>
  <c r="Q116" i="15"/>
  <c r="R116" i="15" s="1"/>
  <c r="S116" i="15" s="1"/>
  <c r="E240" i="15"/>
  <c r="T82" i="15"/>
  <c r="U82" i="15" s="1"/>
  <c r="M113" i="15"/>
  <c r="N113" i="15"/>
  <c r="AR160" i="15"/>
  <c r="AO189" i="15"/>
  <c r="AQ189" i="15" s="1"/>
  <c r="M141" i="15"/>
  <c r="N141" i="15"/>
  <c r="AS139" i="15"/>
  <c r="AT139" i="15"/>
  <c r="O134" i="15"/>
  <c r="J205" i="15"/>
  <c r="K205" i="15" s="1"/>
  <c r="I205" i="15"/>
  <c r="AS123" i="15"/>
  <c r="AT123" i="15"/>
  <c r="AT157" i="15"/>
  <c r="AS157" i="15"/>
  <c r="A239" i="15"/>
  <c r="AK214" i="15"/>
  <c r="AN214" i="15" s="1"/>
  <c r="H214" i="15"/>
  <c r="AP214" i="15" s="1"/>
  <c r="AE214" i="15"/>
  <c r="B214" i="15"/>
  <c r="G214" i="15" s="1"/>
  <c r="B64" i="16"/>
  <c r="A65" i="16"/>
  <c r="AK190" i="15"/>
  <c r="AN190" i="15" s="1"/>
  <c r="H190" i="15"/>
  <c r="AP190" i="15" s="1"/>
  <c r="A215" i="15"/>
  <c r="AE190" i="15"/>
  <c r="B190" i="15"/>
  <c r="G190" i="15" s="1"/>
  <c r="AR166" i="15"/>
  <c r="E257" i="15"/>
  <c r="M145" i="15"/>
  <c r="N145" i="15"/>
  <c r="M139" i="15"/>
  <c r="N139" i="15"/>
  <c r="AS145" i="15"/>
  <c r="AT145" i="15"/>
  <c r="AL215" i="15"/>
  <c r="AM190" i="15"/>
  <c r="A231" i="15"/>
  <c r="AK206" i="15"/>
  <c r="AN206" i="15" s="1"/>
  <c r="H206" i="15"/>
  <c r="AP206" i="15" s="1"/>
  <c r="AE206" i="15"/>
  <c r="B206" i="15"/>
  <c r="G206" i="15" s="1"/>
  <c r="AY87" i="15"/>
  <c r="AX112" i="15" s="1"/>
  <c r="AO195" i="15"/>
  <c r="AQ195" i="15" s="1"/>
  <c r="AU110" i="15"/>
  <c r="AW110" i="15" s="1"/>
  <c r="AY110" i="15" s="1"/>
  <c r="AX135" i="15" s="1"/>
  <c r="O92" i="15"/>
  <c r="AK192" i="15"/>
  <c r="AN192" i="15" s="1"/>
  <c r="H192" i="15"/>
  <c r="AP192" i="15" s="1"/>
  <c r="A217" i="15"/>
  <c r="AE192" i="15"/>
  <c r="B192" i="15"/>
  <c r="G192" i="15" s="1"/>
  <c r="AO205" i="15"/>
  <c r="AQ205" i="15" s="1"/>
  <c r="X5" i="15"/>
  <c r="AU126" i="15"/>
  <c r="AW126" i="15" s="1"/>
  <c r="AY126" i="15" s="1"/>
  <c r="AX151" i="15" s="1"/>
  <c r="AR176" i="15"/>
  <c r="AR172" i="15"/>
  <c r="AO185" i="15"/>
  <c r="AQ185" i="15" s="1"/>
  <c r="M119" i="15"/>
  <c r="N119" i="15"/>
  <c r="AS117" i="15"/>
  <c r="AT117" i="15"/>
  <c r="AR140" i="15"/>
  <c r="AU102" i="15"/>
  <c r="AW102" i="15" s="1"/>
  <c r="AY102" i="15" s="1"/>
  <c r="AX127" i="15" s="1"/>
  <c r="O94" i="15"/>
  <c r="A253" i="15"/>
  <c r="AK228" i="15"/>
  <c r="AN228" i="15" s="1"/>
  <c r="H228" i="15"/>
  <c r="AP228" i="15" s="1"/>
  <c r="AE228" i="15"/>
  <c r="B228" i="15"/>
  <c r="G228" i="15" s="1"/>
  <c r="AO207" i="15"/>
  <c r="AQ207" i="15" s="1"/>
  <c r="AS115" i="15"/>
  <c r="AT115" i="15"/>
  <c r="AO173" i="15"/>
  <c r="AQ173" i="15" s="1"/>
  <c r="AK200" i="15"/>
  <c r="AN200" i="15" s="1"/>
  <c r="H200" i="15"/>
  <c r="AP200" i="15" s="1"/>
  <c r="A225" i="15"/>
  <c r="AE200" i="15"/>
  <c r="B200" i="15"/>
  <c r="G200" i="15" s="1"/>
  <c r="O98" i="15"/>
  <c r="AS147" i="15"/>
  <c r="AT147" i="15"/>
  <c r="O114" i="15"/>
  <c r="AB111" i="15"/>
  <c r="AA136" i="15" s="1"/>
  <c r="AT155" i="15"/>
  <c r="AS155" i="15"/>
  <c r="AA146" i="15"/>
  <c r="E260" i="15"/>
  <c r="A243" i="15"/>
  <c r="AK218" i="15"/>
  <c r="H218" i="15"/>
  <c r="AP218" i="15" s="1"/>
  <c r="AE218" i="15"/>
  <c r="B218" i="15"/>
  <c r="G218" i="15" s="1"/>
  <c r="AX83" i="15"/>
  <c r="AY83" i="15" s="1"/>
  <c r="AX108" i="15" s="1"/>
  <c r="AL227" i="15"/>
  <c r="AM202" i="15"/>
  <c r="AQ187" i="15"/>
  <c r="AU130" i="15"/>
  <c r="AW130" i="15" s="1"/>
  <c r="AO209" i="15"/>
  <c r="AQ209" i="15" s="1"/>
  <c r="L142" i="15"/>
  <c r="X142" i="15"/>
  <c r="Z142" i="15" s="1"/>
  <c r="Q97" i="15"/>
  <c r="R97" i="15" s="1"/>
  <c r="S97" i="15" s="1"/>
  <c r="AX79" i="15"/>
  <c r="AY79" i="15" s="1"/>
  <c r="AX104" i="15" s="1"/>
  <c r="AL247" i="15"/>
  <c r="AM222" i="15"/>
  <c r="AU116" i="15"/>
  <c r="AW116" i="15" s="1"/>
  <c r="AR178" i="15"/>
  <c r="AU112" i="15"/>
  <c r="AW112" i="15" s="1"/>
  <c r="AQ161" i="15"/>
  <c r="J203" i="15"/>
  <c r="K203" i="15" s="1"/>
  <c r="I203" i="15"/>
  <c r="E246" i="15"/>
  <c r="M117" i="15"/>
  <c r="N117" i="15"/>
  <c r="AR148" i="15"/>
  <c r="AU132" i="15"/>
  <c r="AW132" i="15" s="1"/>
  <c r="AY132" i="15" s="1"/>
  <c r="AX157" i="15" s="1"/>
  <c r="AO201" i="15"/>
  <c r="AQ201" i="15" s="1"/>
  <c r="AL213" i="15"/>
  <c r="AM188" i="15"/>
  <c r="A233" i="15"/>
  <c r="AK208" i="15"/>
  <c r="AN208" i="15" s="1"/>
  <c r="H208" i="15"/>
  <c r="AP208" i="15" s="1"/>
  <c r="AE208" i="15"/>
  <c r="B208" i="15"/>
  <c r="G208" i="15" s="1"/>
  <c r="O122" i="15"/>
  <c r="AU86" i="15"/>
  <c r="AW86" i="15" s="1"/>
  <c r="AY86" i="15" s="1"/>
  <c r="AX111" i="15" s="1"/>
  <c r="AT153" i="15"/>
  <c r="AS153" i="15"/>
  <c r="AB135" i="15"/>
  <c r="AA160" i="15" s="1"/>
  <c r="AO191" i="15"/>
  <c r="AQ191" i="15" s="1"/>
  <c r="AS137" i="15"/>
  <c r="AT137" i="15"/>
  <c r="AB123" i="15"/>
  <c r="AA148" i="15" s="1"/>
  <c r="AO179" i="15"/>
  <c r="AQ179" i="15" s="1"/>
  <c r="AR136" i="15"/>
  <c r="AL243" i="15"/>
  <c r="AM218" i="15"/>
  <c r="X170" i="15"/>
  <c r="Z170" i="15" s="1"/>
  <c r="L170" i="15"/>
  <c r="X174" i="15"/>
  <c r="Z174" i="15" s="1"/>
  <c r="AB174" i="15" s="1"/>
  <c r="AA199" i="15" s="1"/>
  <c r="L174" i="15"/>
  <c r="X182" i="15"/>
  <c r="Z182" i="15" s="1"/>
  <c r="AB182" i="15" s="1"/>
  <c r="L182" i="15"/>
  <c r="I76" i="14"/>
  <c r="J76" i="14" s="1"/>
  <c r="F232" i="14"/>
  <c r="E233" i="14"/>
  <c r="K125" i="14"/>
  <c r="M125" i="14" s="1"/>
  <c r="H77" i="14"/>
  <c r="G77" i="14"/>
  <c r="L126" i="14"/>
  <c r="I126" i="14"/>
  <c r="J126" i="14"/>
  <c r="Q59" i="14"/>
  <c r="Q44" i="14"/>
  <c r="Q54" i="14"/>
  <c r="Q49" i="14"/>
  <c r="Q34" i="14"/>
  <c r="Q4" i="14"/>
  <c r="Q9" i="14"/>
  <c r="R2" i="14"/>
  <c r="Q24" i="14"/>
  <c r="Q3" i="14"/>
  <c r="Q10" i="14"/>
  <c r="F78" i="14"/>
  <c r="E99" i="14"/>
  <c r="G99" i="14" s="1"/>
  <c r="E79" i="14"/>
  <c r="E128" i="14"/>
  <c r="G127" i="14"/>
  <c r="H127" i="14" s="1"/>
  <c r="F269" i="14"/>
  <c r="E270" i="14"/>
  <c r="D100" i="14"/>
  <c r="F100" i="14" s="1"/>
  <c r="H213" i="14"/>
  <c r="K213" i="14" s="1"/>
  <c r="E214" i="14"/>
  <c r="C4" i="12"/>
  <c r="J4" i="12" s="1"/>
  <c r="L4" i="12" s="1"/>
  <c r="M4" i="12" s="1"/>
  <c r="K4" i="12" s="1"/>
  <c r="F5" i="12"/>
  <c r="F4" i="12" s="1"/>
  <c r="AN202" i="15" l="1"/>
  <c r="K99" i="14"/>
  <c r="I99" i="14"/>
  <c r="J99" i="14" s="1"/>
  <c r="L99" i="14" s="1"/>
  <c r="M99" i="14" s="1"/>
  <c r="N99" i="14" s="1"/>
  <c r="H99" i="14"/>
  <c r="R65" i="16"/>
  <c r="J65" i="16"/>
  <c r="AN194" i="15"/>
  <c r="AN198" i="15"/>
  <c r="I195" i="15"/>
  <c r="D158" i="14"/>
  <c r="AN204" i="15"/>
  <c r="AN232" i="15"/>
  <c r="AN226" i="15"/>
  <c r="I199" i="15"/>
  <c r="D159" i="14"/>
  <c r="AN222" i="15"/>
  <c r="AN218" i="15"/>
  <c r="S5" i="14"/>
  <c r="T8" i="14"/>
  <c r="S6" i="14"/>
  <c r="S7" i="14"/>
  <c r="AU159" i="15"/>
  <c r="AW159" i="15" s="1"/>
  <c r="AB164" i="15"/>
  <c r="AA201" i="15"/>
  <c r="AA189" i="15"/>
  <c r="AB184" i="15"/>
  <c r="O151" i="15"/>
  <c r="Q151" i="15" s="1"/>
  <c r="R151" i="15" s="1"/>
  <c r="S151" i="15" s="1"/>
  <c r="AU137" i="15"/>
  <c r="AW137" i="15" s="1"/>
  <c r="AB172" i="15"/>
  <c r="AA197" i="15" s="1"/>
  <c r="AA181" i="15"/>
  <c r="AB166" i="15"/>
  <c r="AA191" i="15" s="1"/>
  <c r="AU133" i="15"/>
  <c r="AW133" i="15" s="1"/>
  <c r="AB144" i="15"/>
  <c r="AA169" i="15" s="1"/>
  <c r="AU149" i="15"/>
  <c r="AW149" i="15" s="1"/>
  <c r="AY149" i="15" s="1"/>
  <c r="AX174" i="15" s="1"/>
  <c r="AU152" i="15"/>
  <c r="AW152" i="15" s="1"/>
  <c r="O125" i="15"/>
  <c r="O143" i="15"/>
  <c r="Q143" i="15" s="1"/>
  <c r="R143" i="15" s="1"/>
  <c r="S143" i="15" s="1"/>
  <c r="O149" i="15"/>
  <c r="AB138" i="15"/>
  <c r="AA163" i="15" s="1"/>
  <c r="AB150" i="15"/>
  <c r="AA175" i="15" s="1"/>
  <c r="AB178" i="15"/>
  <c r="O139" i="15"/>
  <c r="Q139" i="15" s="1"/>
  <c r="R139" i="15" s="1"/>
  <c r="S139" i="15" s="1"/>
  <c r="O115" i="15"/>
  <c r="O135" i="15"/>
  <c r="AU168" i="15"/>
  <c r="AW168" i="15" s="1"/>
  <c r="O117" i="15"/>
  <c r="Q117" i="15" s="1"/>
  <c r="R117" i="15" s="1"/>
  <c r="S117" i="15" s="1"/>
  <c r="O123" i="15"/>
  <c r="Q123" i="15" s="1"/>
  <c r="R123" i="15" s="1"/>
  <c r="S123" i="15" s="1"/>
  <c r="AU119" i="15"/>
  <c r="AW119" i="15" s="1"/>
  <c r="AN212" i="15"/>
  <c r="AO212" i="15" s="1"/>
  <c r="AQ212" i="15" s="1"/>
  <c r="AY130" i="15"/>
  <c r="AX155" i="15" s="1"/>
  <c r="AU147" i="15"/>
  <c r="AW147" i="15" s="1"/>
  <c r="AY147" i="15" s="1"/>
  <c r="AX172" i="15" s="1"/>
  <c r="AO190" i="15"/>
  <c r="AQ190" i="15" s="1"/>
  <c r="AU123" i="15"/>
  <c r="AW123" i="15" s="1"/>
  <c r="AY123" i="15" s="1"/>
  <c r="AX148" i="15" s="1"/>
  <c r="AU162" i="15"/>
  <c r="AW162" i="15" s="1"/>
  <c r="O147" i="15"/>
  <c r="Q147" i="15" s="1"/>
  <c r="R147" i="15" s="1"/>
  <c r="S147" i="15" s="1"/>
  <c r="O127" i="15"/>
  <c r="Q127" i="15" s="1"/>
  <c r="R127" i="15" s="1"/>
  <c r="AU121" i="15"/>
  <c r="AW121" i="15" s="1"/>
  <c r="AY121" i="15" s="1"/>
  <c r="AX146" i="15" s="1"/>
  <c r="Q112" i="15"/>
  <c r="R112" i="15" s="1"/>
  <c r="S112" i="15" s="1"/>
  <c r="AU141" i="15"/>
  <c r="AW141" i="15" s="1"/>
  <c r="AU146" i="15"/>
  <c r="AW146" i="15" s="1"/>
  <c r="AO216" i="15"/>
  <c r="AQ216" i="15" s="1"/>
  <c r="AR216" i="15" s="1"/>
  <c r="O141" i="15"/>
  <c r="O113" i="15"/>
  <c r="Q113" i="15" s="1"/>
  <c r="R113" i="15" s="1"/>
  <c r="S113" i="15" s="1"/>
  <c r="AO234" i="15"/>
  <c r="AQ234" i="15" s="1"/>
  <c r="AR234" i="15" s="1"/>
  <c r="AU127" i="15"/>
  <c r="AW127" i="15" s="1"/>
  <c r="AA207" i="15"/>
  <c r="AB170" i="15"/>
  <c r="AA195" i="15" s="1"/>
  <c r="AB142" i="15"/>
  <c r="AA167" i="15" s="1"/>
  <c r="AU157" i="15"/>
  <c r="AW157" i="15" s="1"/>
  <c r="AY157" i="15" s="1"/>
  <c r="AX182" i="15" s="1"/>
  <c r="AY118" i="15"/>
  <c r="AX143" i="15" s="1"/>
  <c r="AR179" i="15"/>
  <c r="AO208" i="15"/>
  <c r="AQ208" i="15" s="1"/>
  <c r="AR177" i="15"/>
  <c r="AY112" i="15"/>
  <c r="AX137" i="15" s="1"/>
  <c r="AY137" i="15" s="1"/>
  <c r="AX162" i="15" s="1"/>
  <c r="AY162" i="15" s="1"/>
  <c r="AX187" i="15" s="1"/>
  <c r="M142" i="15"/>
  <c r="N142" i="15"/>
  <c r="AR187" i="15"/>
  <c r="AE225" i="15"/>
  <c r="A250" i="15"/>
  <c r="B225" i="15"/>
  <c r="G225" i="15" s="1"/>
  <c r="AK225" i="15"/>
  <c r="H225" i="15"/>
  <c r="AP225" i="15" s="1"/>
  <c r="AO228" i="15"/>
  <c r="AQ228" i="15" s="1"/>
  <c r="Q94" i="15"/>
  <c r="R94" i="15" s="1"/>
  <c r="S94" i="15" s="1"/>
  <c r="AU117" i="15"/>
  <c r="AW117" i="15" s="1"/>
  <c r="AY117" i="15" s="1"/>
  <c r="AX142" i="15" s="1"/>
  <c r="T101" i="15"/>
  <c r="U101" i="15" s="1"/>
  <c r="AD76" i="15"/>
  <c r="AZ76" i="15" s="1"/>
  <c r="BB76" i="15" s="1"/>
  <c r="I224" i="15"/>
  <c r="J224" i="15"/>
  <c r="K224" i="15" s="1"/>
  <c r="AD71" i="15"/>
  <c r="AZ71" i="15" s="1"/>
  <c r="BB71" i="15" s="1"/>
  <c r="AS178" i="15"/>
  <c r="AT178" i="15"/>
  <c r="AL272" i="15"/>
  <c r="AM247" i="15"/>
  <c r="AR209" i="15"/>
  <c r="I218" i="15"/>
  <c r="J218" i="15"/>
  <c r="K218" i="15" s="1"/>
  <c r="I200" i="15"/>
  <c r="J200" i="15"/>
  <c r="K200" i="15" s="1"/>
  <c r="M174" i="15"/>
  <c r="N174" i="15"/>
  <c r="AS136" i="15"/>
  <c r="AT136" i="15"/>
  <c r="I228" i="15"/>
  <c r="J228" i="15"/>
  <c r="K228" i="15" s="1"/>
  <c r="AR185" i="15"/>
  <c r="AR191" i="15"/>
  <c r="X203" i="15"/>
  <c r="Z203" i="15" s="1"/>
  <c r="L203" i="15"/>
  <c r="Q98" i="15"/>
  <c r="R98" i="15" s="1"/>
  <c r="S98" i="15" s="1"/>
  <c r="AU115" i="15"/>
  <c r="AW115" i="15" s="1"/>
  <c r="AY115" i="15" s="1"/>
  <c r="AX140" i="15" s="1"/>
  <c r="T93" i="15"/>
  <c r="U93" i="15" s="1"/>
  <c r="AD68" i="15"/>
  <c r="AZ68" i="15" s="1"/>
  <c r="T124" i="15"/>
  <c r="U124" i="15" s="1"/>
  <c r="AD99" i="15"/>
  <c r="AZ99" i="15" s="1"/>
  <c r="BB99" i="15" s="1"/>
  <c r="AD79" i="15"/>
  <c r="AZ79" i="15" s="1"/>
  <c r="BB79" i="15" s="1"/>
  <c r="T104" i="15"/>
  <c r="T97" i="15"/>
  <c r="U97" i="15" s="1"/>
  <c r="AD72" i="15"/>
  <c r="AZ72" i="15" s="1"/>
  <c r="BB72" i="15" s="1"/>
  <c r="Q122" i="15"/>
  <c r="R122" i="15" s="1"/>
  <c r="S122" i="15" s="1"/>
  <c r="AL238" i="15"/>
  <c r="AM213" i="15"/>
  <c r="B243" i="15"/>
  <c r="G243" i="15" s="1"/>
  <c r="AK243" i="15"/>
  <c r="AN243" i="15" s="1"/>
  <c r="A268" i="15"/>
  <c r="AE243" i="15"/>
  <c r="Q114" i="15"/>
  <c r="R114" i="15" s="1"/>
  <c r="S114" i="15" s="1"/>
  <c r="AS176" i="15"/>
  <c r="AT176" i="15"/>
  <c r="AR190" i="15"/>
  <c r="A66" i="16"/>
  <c r="B65" i="16"/>
  <c r="I214" i="15"/>
  <c r="J214" i="15"/>
  <c r="K214" i="15" s="1"/>
  <c r="B239" i="15"/>
  <c r="AK239" i="15"/>
  <c r="AE239" i="15"/>
  <c r="A264" i="15"/>
  <c r="AR189" i="15"/>
  <c r="T107" i="15"/>
  <c r="U107" i="15" s="1"/>
  <c r="AD82" i="15"/>
  <c r="AZ82" i="15" s="1"/>
  <c r="BB82" i="15" s="1"/>
  <c r="T69" i="15"/>
  <c r="U69" i="15" s="1"/>
  <c r="AD105" i="15"/>
  <c r="AZ105" i="15" s="1"/>
  <c r="BB105" i="15" s="1"/>
  <c r="T83" i="15"/>
  <c r="U83" i="15" s="1"/>
  <c r="AD81" i="15"/>
  <c r="AZ81" i="15" s="1"/>
  <c r="BB81" i="15" s="1"/>
  <c r="AD73" i="15"/>
  <c r="AZ73" i="15" s="1"/>
  <c r="BB73" i="15" s="1"/>
  <c r="T109" i="15"/>
  <c r="U109" i="15" s="1"/>
  <c r="AD84" i="15"/>
  <c r="AZ84" i="15" s="1"/>
  <c r="BB84" i="15" s="1"/>
  <c r="M170" i="15"/>
  <c r="N170" i="15"/>
  <c r="AL268" i="15"/>
  <c r="AM243" i="15"/>
  <c r="I192" i="15"/>
  <c r="J192" i="15"/>
  <c r="K192" i="15" s="1"/>
  <c r="AL240" i="15"/>
  <c r="AM215" i="15"/>
  <c r="E282" i="15"/>
  <c r="U104" i="15"/>
  <c r="I216" i="15"/>
  <c r="J216" i="15"/>
  <c r="K216" i="15" s="1"/>
  <c r="T95" i="15"/>
  <c r="U95" i="15" s="1"/>
  <c r="AD70" i="15"/>
  <c r="AZ70" i="15" s="1"/>
  <c r="BB70" i="15" s="1"/>
  <c r="AD63" i="15"/>
  <c r="AZ63" i="15" s="1"/>
  <c r="T88" i="15"/>
  <c r="U88" i="15" s="1"/>
  <c r="T103" i="15"/>
  <c r="U103" i="15" s="1"/>
  <c r="AD78" i="15"/>
  <c r="AZ78" i="15" s="1"/>
  <c r="BB78" i="15" s="1"/>
  <c r="AR207" i="15"/>
  <c r="AS140" i="15"/>
  <c r="AT140" i="15"/>
  <c r="AS172" i="15"/>
  <c r="AT172" i="15"/>
  <c r="AO192" i="15"/>
  <c r="AQ192" i="15" s="1"/>
  <c r="Q92" i="15"/>
  <c r="R92" i="15" s="1"/>
  <c r="S92" i="15" s="1"/>
  <c r="I206" i="15"/>
  <c r="J206" i="15"/>
  <c r="K206" i="15" s="1"/>
  <c r="B231" i="15"/>
  <c r="G231" i="15" s="1"/>
  <c r="AK231" i="15"/>
  <c r="H231" i="15"/>
  <c r="AP231" i="15" s="1"/>
  <c r="AE231" i="15"/>
  <c r="A256" i="15"/>
  <c r="AE215" i="15"/>
  <c r="B215" i="15"/>
  <c r="G215" i="15" s="1"/>
  <c r="A240" i="15"/>
  <c r="AK215" i="15"/>
  <c r="AN215" i="15" s="1"/>
  <c r="H215" i="15"/>
  <c r="AP215" i="15" s="1"/>
  <c r="F64" i="16"/>
  <c r="E64" i="16"/>
  <c r="AO214" i="15"/>
  <c r="AQ214" i="15" s="1"/>
  <c r="X205" i="15"/>
  <c r="Z205" i="15" s="1"/>
  <c r="L205" i="15"/>
  <c r="AU139" i="15"/>
  <c r="AW139" i="15" s="1"/>
  <c r="AY139" i="15" s="1"/>
  <c r="AX164" i="15" s="1"/>
  <c r="M152" i="15"/>
  <c r="N152" i="15"/>
  <c r="X169" i="15"/>
  <c r="Z169" i="15" s="1"/>
  <c r="L169" i="15"/>
  <c r="O129" i="15"/>
  <c r="X177" i="15"/>
  <c r="Z177" i="15" s="1"/>
  <c r="L177" i="15"/>
  <c r="T61" i="15"/>
  <c r="U61" i="15" s="1"/>
  <c r="AL264" i="15"/>
  <c r="AM239" i="15"/>
  <c r="AU111" i="15"/>
  <c r="AW111" i="15" s="1"/>
  <c r="AY111" i="15" s="1"/>
  <c r="AX136" i="15" s="1"/>
  <c r="AR175" i="15"/>
  <c r="I212" i="15"/>
  <c r="J212" i="15"/>
  <c r="K212" i="15" s="1"/>
  <c r="J234" i="15"/>
  <c r="K234" i="15" s="1"/>
  <c r="I234" i="15"/>
  <c r="AL270" i="15"/>
  <c r="AM245" i="15"/>
  <c r="I222" i="15"/>
  <c r="J222" i="15"/>
  <c r="K222" i="15" s="1"/>
  <c r="M61" i="16"/>
  <c r="I226" i="15"/>
  <c r="J226" i="15"/>
  <c r="K226" i="15" s="1"/>
  <c r="AR181" i="15"/>
  <c r="AL284" i="15"/>
  <c r="AM259" i="15"/>
  <c r="I194" i="15"/>
  <c r="J194" i="15"/>
  <c r="K194" i="15" s="1"/>
  <c r="AR169" i="15"/>
  <c r="AE229" i="15"/>
  <c r="B229" i="15"/>
  <c r="G229" i="15" s="1"/>
  <c r="AK229" i="15"/>
  <c r="AN229" i="15" s="1"/>
  <c r="A254" i="15"/>
  <c r="H229" i="15"/>
  <c r="AP229" i="15" s="1"/>
  <c r="M138" i="15"/>
  <c r="N138" i="15"/>
  <c r="K62" i="16"/>
  <c r="S62" i="16"/>
  <c r="I220" i="15"/>
  <c r="J220" i="15"/>
  <c r="K220" i="15" s="1"/>
  <c r="E263" i="15"/>
  <c r="AL236" i="15"/>
  <c r="AM211" i="15"/>
  <c r="AL274" i="15"/>
  <c r="AM249" i="15"/>
  <c r="AL280" i="15"/>
  <c r="AM255" i="15"/>
  <c r="X163" i="15"/>
  <c r="Z163" i="15" s="1"/>
  <c r="L163" i="15"/>
  <c r="AS142" i="15"/>
  <c r="AT142" i="15"/>
  <c r="M162" i="15"/>
  <c r="N162" i="15"/>
  <c r="AB180" i="15"/>
  <c r="AA205" i="15" s="1"/>
  <c r="AY94" i="15"/>
  <c r="AX119" i="15" s="1"/>
  <c r="AY104" i="15"/>
  <c r="AX129" i="15" s="1"/>
  <c r="AL244" i="15"/>
  <c r="AM219" i="15"/>
  <c r="M140" i="15"/>
  <c r="N140" i="15"/>
  <c r="N45" i="16"/>
  <c r="M49" i="15"/>
  <c r="M146" i="15"/>
  <c r="N146" i="15"/>
  <c r="X175" i="15"/>
  <c r="Z175" i="15" s="1"/>
  <c r="AB175" i="15" s="1"/>
  <c r="AA200" i="15" s="1"/>
  <c r="L175" i="15"/>
  <c r="AO232" i="15"/>
  <c r="AQ232" i="15" s="1"/>
  <c r="M154" i="15"/>
  <c r="N154" i="15"/>
  <c r="AS144" i="15"/>
  <c r="AT144" i="15"/>
  <c r="AU135" i="15"/>
  <c r="AW135" i="15" s="1"/>
  <c r="AY135" i="15" s="1"/>
  <c r="AX160" i="15" s="1"/>
  <c r="Q102" i="15"/>
  <c r="R102" i="15" s="1"/>
  <c r="S102" i="15" s="1"/>
  <c r="AL246" i="15"/>
  <c r="AM221" i="15"/>
  <c r="AU143" i="15"/>
  <c r="AW143" i="15" s="1"/>
  <c r="AY143" i="15" s="1"/>
  <c r="AX168" i="15" s="1"/>
  <c r="C66" i="16"/>
  <c r="L65" i="16"/>
  <c r="H65" i="16"/>
  <c r="X165" i="15"/>
  <c r="Z165" i="15" s="1"/>
  <c r="L165" i="15"/>
  <c r="AS158" i="15"/>
  <c r="AT158" i="15"/>
  <c r="X171" i="15"/>
  <c r="Z171" i="15" s="1"/>
  <c r="L171" i="15"/>
  <c r="AO202" i="15"/>
  <c r="AQ202" i="15" s="1"/>
  <c r="AL266" i="15"/>
  <c r="AM241" i="15"/>
  <c r="AE223" i="15"/>
  <c r="B223" i="15"/>
  <c r="G223" i="15" s="1"/>
  <c r="A248" i="15"/>
  <c r="AK223" i="15"/>
  <c r="H223" i="15"/>
  <c r="AP223" i="15" s="1"/>
  <c r="AU125" i="15"/>
  <c r="AW125" i="15" s="1"/>
  <c r="X187" i="15"/>
  <c r="Z187" i="15" s="1"/>
  <c r="L187" i="15"/>
  <c r="M182" i="15"/>
  <c r="N182" i="15"/>
  <c r="AU153" i="15"/>
  <c r="AW153" i="15" s="1"/>
  <c r="AY153" i="15" s="1"/>
  <c r="AX178" i="15" s="1"/>
  <c r="I208" i="15"/>
  <c r="J208" i="15"/>
  <c r="K208" i="15" s="1"/>
  <c r="B233" i="15"/>
  <c r="G233" i="15" s="1"/>
  <c r="AK233" i="15"/>
  <c r="H233" i="15"/>
  <c r="AP233" i="15" s="1"/>
  <c r="A258" i="15"/>
  <c r="AE233" i="15"/>
  <c r="AR201" i="15"/>
  <c r="AS148" i="15"/>
  <c r="AT148" i="15"/>
  <c r="E271" i="15"/>
  <c r="AR161" i="15"/>
  <c r="AY116" i="15"/>
  <c r="AX141" i="15" s="1"/>
  <c r="AL252" i="15"/>
  <c r="AM227" i="15"/>
  <c r="AO218" i="15"/>
  <c r="AQ218" i="15" s="1"/>
  <c r="E285" i="15"/>
  <c r="AU155" i="15"/>
  <c r="AW155" i="15" s="1"/>
  <c r="AY155" i="15" s="1"/>
  <c r="AX180" i="15" s="1"/>
  <c r="AO200" i="15"/>
  <c r="AQ200" i="15" s="1"/>
  <c r="AR173" i="15"/>
  <c r="B253" i="15"/>
  <c r="G253" i="15" s="1"/>
  <c r="AK253" i="15"/>
  <c r="A278" i="15"/>
  <c r="AE253" i="15"/>
  <c r="O119" i="15"/>
  <c r="Y5" i="15"/>
  <c r="AE217" i="15"/>
  <c r="A242" i="15"/>
  <c r="B217" i="15"/>
  <c r="G217" i="15" s="1"/>
  <c r="AK217" i="15"/>
  <c r="H217" i="15"/>
  <c r="AP217" i="15" s="1"/>
  <c r="AO206" i="15"/>
  <c r="AQ206" i="15" s="1"/>
  <c r="AU145" i="15"/>
  <c r="AW145" i="15" s="1"/>
  <c r="AY145" i="15" s="1"/>
  <c r="AX170" i="15" s="1"/>
  <c r="O145" i="15"/>
  <c r="AS166" i="15"/>
  <c r="AT166" i="15"/>
  <c r="AS160" i="15"/>
  <c r="AT160" i="15"/>
  <c r="M168" i="15"/>
  <c r="N168" i="15"/>
  <c r="AB152" i="15"/>
  <c r="AA177" i="15" s="1"/>
  <c r="X179" i="15"/>
  <c r="Z179" i="15" s="1"/>
  <c r="L179" i="15"/>
  <c r="AS184" i="15"/>
  <c r="AT184" i="15"/>
  <c r="M160" i="15"/>
  <c r="N160" i="15"/>
  <c r="I196" i="15"/>
  <c r="J196" i="15"/>
  <c r="K196" i="15" s="1"/>
  <c r="AS174" i="15"/>
  <c r="AT174" i="15"/>
  <c r="E268" i="15"/>
  <c r="M172" i="15"/>
  <c r="N172" i="15"/>
  <c r="O121" i="15"/>
  <c r="O111" i="15"/>
  <c r="M176" i="15"/>
  <c r="N176" i="15"/>
  <c r="B249" i="15"/>
  <c r="G249" i="15" s="1"/>
  <c r="AK249" i="15"/>
  <c r="AN249" i="15" s="1"/>
  <c r="A274" i="15"/>
  <c r="AE249" i="15"/>
  <c r="Q130" i="15"/>
  <c r="R130" i="15" s="1"/>
  <c r="T130" i="15" s="1"/>
  <c r="AL260" i="15"/>
  <c r="AM235" i="15"/>
  <c r="E262" i="15"/>
  <c r="E284" i="15"/>
  <c r="E272" i="15"/>
  <c r="O157" i="15"/>
  <c r="AR167" i="15"/>
  <c r="E276" i="15"/>
  <c r="I188" i="15"/>
  <c r="J188" i="15"/>
  <c r="K188" i="15" s="1"/>
  <c r="AR165" i="15"/>
  <c r="AO194" i="15"/>
  <c r="AQ194" i="15" s="1"/>
  <c r="B247" i="15"/>
  <c r="G247" i="15" s="1"/>
  <c r="AK247" i="15"/>
  <c r="AN247" i="15" s="1"/>
  <c r="A272" i="15"/>
  <c r="AE247" i="15"/>
  <c r="AR197" i="15"/>
  <c r="E270" i="15"/>
  <c r="I186" i="15"/>
  <c r="J186" i="15"/>
  <c r="K186" i="15" s="1"/>
  <c r="O137" i="15"/>
  <c r="AU113" i="15"/>
  <c r="AW113" i="15" s="1"/>
  <c r="AY113" i="15" s="1"/>
  <c r="AX138" i="15" s="1"/>
  <c r="M184" i="15"/>
  <c r="N184" i="15"/>
  <c r="AB162" i="15"/>
  <c r="AA187" i="15" s="1"/>
  <c r="AL262" i="15"/>
  <c r="AM237" i="15"/>
  <c r="X183" i="15"/>
  <c r="Z183" i="15" s="1"/>
  <c r="L183" i="15"/>
  <c r="AS170" i="15"/>
  <c r="AT170" i="15"/>
  <c r="AL254" i="15"/>
  <c r="AM229" i="15"/>
  <c r="M166" i="15"/>
  <c r="N166" i="15"/>
  <c r="AU151" i="15"/>
  <c r="AW151" i="15" s="1"/>
  <c r="AY151" i="15" s="1"/>
  <c r="AX176" i="15" s="1"/>
  <c r="Q100" i="15"/>
  <c r="R100" i="15" s="1"/>
  <c r="S100" i="15" s="1"/>
  <c r="Q86" i="15"/>
  <c r="R86" i="15" s="1"/>
  <c r="S86" i="15" s="1"/>
  <c r="A282" i="15"/>
  <c r="B257" i="15"/>
  <c r="G257" i="15" s="1"/>
  <c r="AK257" i="15"/>
  <c r="AE257" i="15"/>
  <c r="AB154" i="15"/>
  <c r="AA179" i="15" s="1"/>
  <c r="Q126" i="15"/>
  <c r="R126" i="15" s="1"/>
  <c r="S126" i="15" s="1"/>
  <c r="AS164" i="15"/>
  <c r="AT164" i="15"/>
  <c r="O153" i="15"/>
  <c r="Q118" i="15"/>
  <c r="R118" i="15" s="1"/>
  <c r="S118" i="15" s="1"/>
  <c r="AL250" i="15"/>
  <c r="AM225" i="15"/>
  <c r="O133" i="15"/>
  <c r="W61" i="16"/>
  <c r="V61" i="16"/>
  <c r="X201" i="15"/>
  <c r="Z201" i="15" s="1"/>
  <c r="AB201" i="15" s="1"/>
  <c r="AA226" i="15" s="1"/>
  <c r="L201" i="15"/>
  <c r="AY106" i="15"/>
  <c r="AX131" i="15" s="1"/>
  <c r="AY131" i="15" s="1"/>
  <c r="AX156" i="15" s="1"/>
  <c r="O131" i="15"/>
  <c r="AS180" i="15"/>
  <c r="AT180" i="15"/>
  <c r="AL242" i="15"/>
  <c r="AM217" i="15"/>
  <c r="A252" i="15"/>
  <c r="AE227" i="15"/>
  <c r="B227" i="15"/>
  <c r="G227" i="15" s="1"/>
  <c r="AK227" i="15"/>
  <c r="AN227" i="15" s="1"/>
  <c r="H227" i="15"/>
  <c r="AP227" i="15" s="1"/>
  <c r="B237" i="15"/>
  <c r="G237" i="15" s="1"/>
  <c r="AK237" i="15"/>
  <c r="AE237" i="15"/>
  <c r="A262" i="15"/>
  <c r="AU129" i="15"/>
  <c r="AW129" i="15" s="1"/>
  <c r="E274" i="15"/>
  <c r="B15" i="16"/>
  <c r="C70" i="15"/>
  <c r="C95" i="15" s="1"/>
  <c r="C120" i="15" s="1"/>
  <c r="C145" i="15" s="1"/>
  <c r="C170" i="15" s="1"/>
  <c r="C195" i="15" s="1"/>
  <c r="C220" i="15" s="1"/>
  <c r="C245" i="15" s="1"/>
  <c r="C270" i="15" s="1"/>
  <c r="C295" i="15" s="1"/>
  <c r="C320" i="15" s="1"/>
  <c r="C345" i="15" s="1"/>
  <c r="C370" i="15" s="1"/>
  <c r="C395" i="15" s="1"/>
  <c r="C420" i="15" s="1"/>
  <c r="B16" i="15"/>
  <c r="M144" i="15"/>
  <c r="N144" i="15"/>
  <c r="M164" i="15"/>
  <c r="N164" i="15"/>
  <c r="AS154" i="15"/>
  <c r="AT154" i="15"/>
  <c r="I63" i="16"/>
  <c r="T63" i="16"/>
  <c r="T102" i="15"/>
  <c r="AD77" i="15"/>
  <c r="AZ77" i="15" s="1"/>
  <c r="BB77" i="15" s="1"/>
  <c r="X197" i="15"/>
  <c r="Z197" i="15" s="1"/>
  <c r="AB197" i="15" s="1"/>
  <c r="L197" i="15"/>
  <c r="X189" i="15"/>
  <c r="Z189" i="15" s="1"/>
  <c r="L189" i="15"/>
  <c r="X193" i="15"/>
  <c r="Z193" i="15" s="1"/>
  <c r="AB193" i="15" s="1"/>
  <c r="L193" i="15"/>
  <c r="AR205" i="15"/>
  <c r="AR195" i="15"/>
  <c r="J232" i="15"/>
  <c r="K232" i="15" s="1"/>
  <c r="I232" i="15"/>
  <c r="I190" i="15"/>
  <c r="J190" i="15"/>
  <c r="K190" i="15" s="1"/>
  <c r="Q134" i="15"/>
  <c r="R134" i="15" s="1"/>
  <c r="S134" i="15" s="1"/>
  <c r="Q141" i="15"/>
  <c r="R141" i="15" s="1"/>
  <c r="S141" i="15" s="1"/>
  <c r="E265" i="15"/>
  <c r="I210" i="15"/>
  <c r="J210" i="15"/>
  <c r="K210" i="15" s="1"/>
  <c r="B235" i="15"/>
  <c r="G235" i="15" s="1"/>
  <c r="AK235" i="15"/>
  <c r="AN235" i="15" s="1"/>
  <c r="H235" i="15"/>
  <c r="AP235" i="15" s="1"/>
  <c r="A260" i="15"/>
  <c r="AE235" i="15"/>
  <c r="AB168" i="15"/>
  <c r="AA193" i="15" s="1"/>
  <c r="AB148" i="15"/>
  <c r="AA173" i="15" s="1"/>
  <c r="AB160" i="15"/>
  <c r="AA185" i="15" s="1"/>
  <c r="AO196" i="15"/>
  <c r="AQ196" i="15" s="1"/>
  <c r="X161" i="15"/>
  <c r="Z161" i="15" s="1"/>
  <c r="L161" i="15"/>
  <c r="AO224" i="15"/>
  <c r="AQ224" i="15" s="1"/>
  <c r="E266" i="15"/>
  <c r="AY108" i="15"/>
  <c r="AX133" i="15" s="1"/>
  <c r="AS138" i="15"/>
  <c r="AT138" i="15"/>
  <c r="E261" i="15"/>
  <c r="X185" i="15"/>
  <c r="Z185" i="15" s="1"/>
  <c r="L185" i="15"/>
  <c r="AL278" i="15"/>
  <c r="AM253" i="15"/>
  <c r="O159" i="15"/>
  <c r="AB136" i="15"/>
  <c r="AA161" i="15" s="1"/>
  <c r="AO188" i="15"/>
  <c r="AQ188" i="15" s="1"/>
  <c r="A244" i="15"/>
  <c r="AE219" i="15"/>
  <c r="B219" i="15"/>
  <c r="G219" i="15" s="1"/>
  <c r="AK219" i="15"/>
  <c r="AN219" i="15" s="1"/>
  <c r="H219" i="15"/>
  <c r="AP219" i="15" s="1"/>
  <c r="AO222" i="15"/>
  <c r="AQ222" i="15" s="1"/>
  <c r="X60" i="16"/>
  <c r="Y60" i="16" s="1"/>
  <c r="E273" i="15"/>
  <c r="I204" i="15"/>
  <c r="J204" i="15"/>
  <c r="K204" i="15" s="1"/>
  <c r="B241" i="15"/>
  <c r="G241" i="15" s="1"/>
  <c r="AK241" i="15"/>
  <c r="AN241" i="15" s="1"/>
  <c r="A266" i="15"/>
  <c r="AE241" i="15"/>
  <c r="M156" i="15"/>
  <c r="N156" i="15"/>
  <c r="AO186" i="15"/>
  <c r="AQ186" i="15" s="1"/>
  <c r="E279" i="15"/>
  <c r="M150" i="15"/>
  <c r="N150" i="15"/>
  <c r="X207" i="15"/>
  <c r="Z207" i="15" s="1"/>
  <c r="AB207" i="15" s="1"/>
  <c r="L207" i="15"/>
  <c r="J230" i="15"/>
  <c r="K230" i="15" s="1"/>
  <c r="I230" i="15"/>
  <c r="AA209" i="15"/>
  <c r="AS182" i="15"/>
  <c r="AT182" i="15"/>
  <c r="M178" i="15"/>
  <c r="N178" i="15"/>
  <c r="AR199" i="15"/>
  <c r="L191" i="15"/>
  <c r="X191" i="15"/>
  <c r="Z191" i="15" s="1"/>
  <c r="X209" i="15"/>
  <c r="Z209" i="15" s="1"/>
  <c r="L209" i="15"/>
  <c r="C191" i="15"/>
  <c r="L167" i="15"/>
  <c r="X167" i="15"/>
  <c r="Z167" i="15" s="1"/>
  <c r="O155" i="15"/>
  <c r="X181" i="15"/>
  <c r="Z181" i="15" s="1"/>
  <c r="AB181" i="15" s="1"/>
  <c r="AA206" i="15" s="1"/>
  <c r="L181" i="15"/>
  <c r="AY100" i="15"/>
  <c r="AX125" i="15" s="1"/>
  <c r="AL258" i="15"/>
  <c r="AM233" i="15"/>
  <c r="O43" i="16"/>
  <c r="N47" i="15"/>
  <c r="H257" i="15" s="1"/>
  <c r="AP257" i="15" s="1"/>
  <c r="Q135" i="15"/>
  <c r="R135" i="15" s="1"/>
  <c r="S135" i="15" s="1"/>
  <c r="B251" i="15"/>
  <c r="G251" i="15" s="1"/>
  <c r="AK251" i="15"/>
  <c r="AE251" i="15"/>
  <c r="A276" i="15"/>
  <c r="I198" i="15"/>
  <c r="J198" i="15"/>
  <c r="K198" i="15" s="1"/>
  <c r="AO230" i="15"/>
  <c r="AQ230" i="15" s="1"/>
  <c r="B245" i="15"/>
  <c r="G245" i="15" s="1"/>
  <c r="AK245" i="15"/>
  <c r="AN245" i="15" s="1"/>
  <c r="AE245" i="15"/>
  <c r="A270" i="15"/>
  <c r="Q149" i="15"/>
  <c r="R149" i="15" s="1"/>
  <c r="S149" i="15" s="1"/>
  <c r="M158" i="15"/>
  <c r="N158" i="15"/>
  <c r="Q5" i="16"/>
  <c r="E275" i="15"/>
  <c r="E277" i="15"/>
  <c r="X199" i="15"/>
  <c r="Z199" i="15" s="1"/>
  <c r="AB199" i="15" s="1"/>
  <c r="AA224" i="15" s="1"/>
  <c r="L199" i="15"/>
  <c r="T91" i="15"/>
  <c r="U91" i="15" s="1"/>
  <c r="AD66" i="15"/>
  <c r="AZ66" i="15" s="1"/>
  <c r="T89" i="15"/>
  <c r="U89" i="15" s="1"/>
  <c r="AD64" i="15"/>
  <c r="AZ64" i="15" s="1"/>
  <c r="T87" i="15"/>
  <c r="U87" i="15" s="1"/>
  <c r="AD62" i="15"/>
  <c r="AZ62" i="15" s="1"/>
  <c r="AO210" i="15"/>
  <c r="AQ210" i="15" s="1"/>
  <c r="N60" i="16"/>
  <c r="O60" i="16"/>
  <c r="AL282" i="15"/>
  <c r="AM257" i="15"/>
  <c r="M148" i="15"/>
  <c r="N148" i="15"/>
  <c r="E269" i="15"/>
  <c r="AR183" i="15"/>
  <c r="AE221" i="15"/>
  <c r="B221" i="15"/>
  <c r="G221" i="15" s="1"/>
  <c r="AK221" i="15"/>
  <c r="AN221" i="15" s="1"/>
  <c r="A246" i="15"/>
  <c r="H221" i="15"/>
  <c r="AP221" i="15" s="1"/>
  <c r="AS150" i="15"/>
  <c r="AT150" i="15"/>
  <c r="B259" i="15"/>
  <c r="G259" i="15" s="1"/>
  <c r="AK259" i="15"/>
  <c r="AN259" i="15" s="1"/>
  <c r="A284" i="15"/>
  <c r="AE259" i="15"/>
  <c r="AR193" i="15"/>
  <c r="E264" i="15"/>
  <c r="G239" i="15"/>
  <c r="AL276" i="15"/>
  <c r="AM251" i="15"/>
  <c r="AN251" i="15" s="1"/>
  <c r="AS156" i="15"/>
  <c r="AT156" i="15"/>
  <c r="X173" i="15"/>
  <c r="Z173" i="15" s="1"/>
  <c r="L173" i="15"/>
  <c r="AR203" i="15"/>
  <c r="E267" i="15"/>
  <c r="Q96" i="15"/>
  <c r="R96" i="15" s="1"/>
  <c r="S96" i="15" s="1"/>
  <c r="E283" i="15"/>
  <c r="M136" i="15"/>
  <c r="N136" i="15"/>
  <c r="AE213" i="15"/>
  <c r="B213" i="15"/>
  <c r="G213" i="15" s="1"/>
  <c r="AK213" i="15"/>
  <c r="AN213" i="15" s="1"/>
  <c r="A238" i="15"/>
  <c r="H213" i="15"/>
  <c r="AP213" i="15" s="1"/>
  <c r="AD65" i="15"/>
  <c r="AZ65" i="15" s="1"/>
  <c r="T90" i="15"/>
  <c r="U90" i="15" s="1"/>
  <c r="AO204" i="15"/>
  <c r="AQ204" i="15" s="1"/>
  <c r="U62" i="16"/>
  <c r="E278" i="15"/>
  <c r="A236" i="15"/>
  <c r="AE211" i="15"/>
  <c r="B211" i="15"/>
  <c r="G211" i="15" s="1"/>
  <c r="AK211" i="15"/>
  <c r="AN211" i="15" s="1"/>
  <c r="H211" i="15"/>
  <c r="AP211" i="15" s="1"/>
  <c r="E280" i="15"/>
  <c r="M180" i="15"/>
  <c r="N180" i="15"/>
  <c r="Q125" i="15"/>
  <c r="R125" i="15" s="1"/>
  <c r="S125" i="15" s="1"/>
  <c r="AR171" i="15"/>
  <c r="AY141" i="15"/>
  <c r="AX166" i="15" s="1"/>
  <c r="T85" i="15"/>
  <c r="U85" i="15" s="1"/>
  <c r="T67" i="15"/>
  <c r="U67" i="15" s="1"/>
  <c r="AB140" i="15"/>
  <c r="AA165" i="15" s="1"/>
  <c r="E281" i="15"/>
  <c r="AA203" i="15"/>
  <c r="AB146" i="15"/>
  <c r="AA171" i="15" s="1"/>
  <c r="T75" i="15"/>
  <c r="U75" i="15" s="1"/>
  <c r="Q115" i="15"/>
  <c r="R115" i="15" s="1"/>
  <c r="S115" i="15" s="1"/>
  <c r="AY127" i="15"/>
  <c r="AX152" i="15" s="1"/>
  <c r="AL248" i="15"/>
  <c r="AM223" i="15"/>
  <c r="Q106" i="15"/>
  <c r="R106" i="15" s="1"/>
  <c r="S106" i="15" s="1"/>
  <c r="AR163" i="15"/>
  <c r="AY133" i="15"/>
  <c r="AX158" i="15" s="1"/>
  <c r="AL256" i="15"/>
  <c r="AM231" i="15"/>
  <c r="AO226" i="15"/>
  <c r="AQ226" i="15" s="1"/>
  <c r="I202" i="15"/>
  <c r="J202" i="15"/>
  <c r="K202" i="15" s="1"/>
  <c r="AO198" i="15"/>
  <c r="AQ198" i="15" s="1"/>
  <c r="B255" i="15"/>
  <c r="G255" i="15" s="1"/>
  <c r="A280" i="15"/>
  <c r="AK255" i="15"/>
  <c r="AN255" i="15" s="1"/>
  <c r="H255" i="15"/>
  <c r="AP255" i="15" s="1"/>
  <c r="AE255" i="15"/>
  <c r="AO220" i="15"/>
  <c r="AQ220" i="15" s="1"/>
  <c r="AY159" i="15"/>
  <c r="AX184" i="15" s="1"/>
  <c r="AA183" i="15"/>
  <c r="X195" i="15"/>
  <c r="Z195" i="15" s="1"/>
  <c r="L195" i="15"/>
  <c r="D101" i="14"/>
  <c r="F101" i="14" s="1"/>
  <c r="I77" i="14"/>
  <c r="J77" i="14" s="1"/>
  <c r="E129" i="14"/>
  <c r="G128" i="14"/>
  <c r="H128" i="14" s="1"/>
  <c r="E100" i="14"/>
  <c r="G100" i="14" s="1"/>
  <c r="F79" i="14"/>
  <c r="E80" i="14"/>
  <c r="F270" i="14"/>
  <c r="E271" i="14"/>
  <c r="R59" i="14"/>
  <c r="R54" i="14"/>
  <c r="R49" i="14"/>
  <c r="R44" i="14"/>
  <c r="R34" i="14"/>
  <c r="R24" i="14"/>
  <c r="R4" i="14"/>
  <c r="R3" i="14"/>
  <c r="R9" i="14"/>
  <c r="S2" i="14"/>
  <c r="R10" i="14"/>
  <c r="K126" i="14"/>
  <c r="M126" i="14" s="1"/>
  <c r="J127" i="14"/>
  <c r="I127" i="14"/>
  <c r="L127" i="14"/>
  <c r="F233" i="14"/>
  <c r="E234" i="14"/>
  <c r="H214" i="14"/>
  <c r="K214" i="14" s="1"/>
  <c r="E215" i="14"/>
  <c r="G78" i="14"/>
  <c r="H78" i="14"/>
  <c r="D5" i="12"/>
  <c r="D4" i="12" s="1"/>
  <c r="N4" i="12" s="1"/>
  <c r="H239" i="15" l="1"/>
  <c r="AP239" i="15" s="1"/>
  <c r="U8" i="14"/>
  <c r="T5" i="14"/>
  <c r="T6" i="14"/>
  <c r="T7" i="14"/>
  <c r="H247" i="15"/>
  <c r="AP247" i="15" s="1"/>
  <c r="AN223" i="15"/>
  <c r="H237" i="15"/>
  <c r="AP237" i="15" s="1"/>
  <c r="H253" i="15"/>
  <c r="AP253" i="15" s="1"/>
  <c r="H259" i="15"/>
  <c r="AP259" i="15" s="1"/>
  <c r="H241" i="15"/>
  <c r="AP241" i="15" s="1"/>
  <c r="AN237" i="15"/>
  <c r="H249" i="15"/>
  <c r="AP249" i="15" s="1"/>
  <c r="AN217" i="15"/>
  <c r="K100" i="14"/>
  <c r="H100" i="14"/>
  <c r="J100" i="14" s="1"/>
  <c r="L100" i="14" s="1"/>
  <c r="M100" i="14" s="1"/>
  <c r="N100" i="14" s="1"/>
  <c r="I100" i="14"/>
  <c r="AN253" i="15"/>
  <c r="H243" i="15"/>
  <c r="AP243" i="15" s="1"/>
  <c r="D161" i="14"/>
  <c r="D160" i="14"/>
  <c r="R66" i="16"/>
  <c r="J66" i="16"/>
  <c r="H245" i="15"/>
  <c r="AP245" i="15" s="1"/>
  <c r="H251" i="15"/>
  <c r="AP251" i="15" s="1"/>
  <c r="AN233" i="15"/>
  <c r="AB189" i="15"/>
  <c r="AA214" i="15" s="1"/>
  <c r="O148" i="15"/>
  <c r="AB163" i="15"/>
  <c r="AY168" i="15"/>
  <c r="AX193" i="15" s="1"/>
  <c r="AB195" i="15"/>
  <c r="AA220" i="15" s="1"/>
  <c r="AY152" i="15"/>
  <c r="AX177" i="15" s="1"/>
  <c r="T98" i="15"/>
  <c r="AU156" i="15"/>
  <c r="AW156" i="15" s="1"/>
  <c r="AY156" i="15" s="1"/>
  <c r="AX181" i="15" s="1"/>
  <c r="AA232" i="15"/>
  <c r="AU138" i="15"/>
  <c r="AW138" i="15" s="1"/>
  <c r="AY138" i="15" s="1"/>
  <c r="AX163" i="15" s="1"/>
  <c r="AY146" i="15"/>
  <c r="AX171" i="15" s="1"/>
  <c r="AY119" i="15"/>
  <c r="AX144" i="15" s="1"/>
  <c r="AB185" i="15"/>
  <c r="AA210" i="15" s="1"/>
  <c r="AN225" i="15"/>
  <c r="AN257" i="15"/>
  <c r="AO257" i="15" s="1"/>
  <c r="AQ257" i="15" s="1"/>
  <c r="AU148" i="15"/>
  <c r="AW148" i="15" s="1"/>
  <c r="AY148" i="15" s="1"/>
  <c r="AX173" i="15" s="1"/>
  <c r="S127" i="15"/>
  <c r="AU182" i="15"/>
  <c r="AW182" i="15" s="1"/>
  <c r="AY182" i="15" s="1"/>
  <c r="AX207" i="15" s="1"/>
  <c r="AB161" i="15"/>
  <c r="AA186" i="15" s="1"/>
  <c r="O182" i="15"/>
  <c r="Q182" i="15" s="1"/>
  <c r="R182" i="15" s="1"/>
  <c r="S182" i="15" s="1"/>
  <c r="O142" i="15"/>
  <c r="Q142" i="15" s="1"/>
  <c r="R142" i="15" s="1"/>
  <c r="S142" i="15" s="1"/>
  <c r="AO215" i="15"/>
  <c r="AN231" i="15"/>
  <c r="AO231" i="15" s="1"/>
  <c r="AQ231" i="15" s="1"/>
  <c r="AB173" i="15"/>
  <c r="AA198" i="15" s="1"/>
  <c r="AB167" i="15"/>
  <c r="AA192" i="15" s="1"/>
  <c r="AB209" i="15"/>
  <c r="AA234" i="15" s="1"/>
  <c r="U102" i="15"/>
  <c r="T127" i="15" s="1"/>
  <c r="AA218" i="15"/>
  <c r="AA222" i="15"/>
  <c r="AY129" i="15"/>
  <c r="AX154" i="15" s="1"/>
  <c r="X61" i="16"/>
  <c r="Y61" i="16" s="1"/>
  <c r="AO217" i="15"/>
  <c r="AQ217" i="15" s="1"/>
  <c r="AN239" i="15"/>
  <c r="AO239" i="15" s="1"/>
  <c r="AQ239" i="15" s="1"/>
  <c r="AU172" i="15"/>
  <c r="AW172" i="15" s="1"/>
  <c r="AY172" i="15" s="1"/>
  <c r="AX197" i="15" s="1"/>
  <c r="U98" i="15"/>
  <c r="T123" i="15" s="1"/>
  <c r="U123" i="15" s="1"/>
  <c r="AU136" i="15"/>
  <c r="AW136" i="15" s="1"/>
  <c r="AY136" i="15" s="1"/>
  <c r="AX161" i="15" s="1"/>
  <c r="AD75" i="15"/>
  <c r="AZ75" i="15" s="1"/>
  <c r="BB75" i="15" s="1"/>
  <c r="T100" i="15"/>
  <c r="U100" i="15" s="1"/>
  <c r="T86" i="15"/>
  <c r="U86" i="15" s="1"/>
  <c r="AD61" i="15"/>
  <c r="AZ61" i="15" s="1"/>
  <c r="T94" i="15"/>
  <c r="U94" i="15" s="1"/>
  <c r="AD69" i="15"/>
  <c r="AZ69" i="15" s="1"/>
  <c r="T92" i="15"/>
  <c r="AD67" i="15"/>
  <c r="AZ67" i="15" s="1"/>
  <c r="T115" i="15"/>
  <c r="U115" i="15" s="1"/>
  <c r="AD90" i="15"/>
  <c r="AZ90" i="15" s="1"/>
  <c r="J259" i="15"/>
  <c r="K259" i="15" s="1"/>
  <c r="I259" i="15"/>
  <c r="BB62" i="15"/>
  <c r="BB66" i="15"/>
  <c r="J251" i="15"/>
  <c r="K251" i="15" s="1"/>
  <c r="I251" i="15"/>
  <c r="J241" i="15"/>
  <c r="K241" i="15" s="1"/>
  <c r="I241" i="15"/>
  <c r="J257" i="15"/>
  <c r="K257" i="15" s="1"/>
  <c r="I257" i="15"/>
  <c r="AD83" i="15"/>
  <c r="AZ83" i="15" s="1"/>
  <c r="BB83" i="15" s="1"/>
  <c r="T108" i="15"/>
  <c r="U108" i="15" s="1"/>
  <c r="AD97" i="15"/>
  <c r="AZ97" i="15" s="1"/>
  <c r="BB97" i="15" s="1"/>
  <c r="T122" i="15"/>
  <c r="U122" i="15" s="1"/>
  <c r="J255" i="15"/>
  <c r="K255" i="15" s="1"/>
  <c r="I255" i="15"/>
  <c r="BB65" i="15"/>
  <c r="AD98" i="15"/>
  <c r="AZ98" i="15" s="1"/>
  <c r="BB98" i="15" s="1"/>
  <c r="BB64" i="15"/>
  <c r="J245" i="15"/>
  <c r="K245" i="15" s="1"/>
  <c r="I245" i="15"/>
  <c r="J237" i="15"/>
  <c r="K237" i="15" s="1"/>
  <c r="I237" i="15"/>
  <c r="J247" i="15"/>
  <c r="K247" i="15" s="1"/>
  <c r="I247" i="15"/>
  <c r="U92" i="15"/>
  <c r="BB68" i="15"/>
  <c r="J211" i="15"/>
  <c r="K211" i="15" s="1"/>
  <c r="I211" i="15"/>
  <c r="AR198" i="15"/>
  <c r="E305" i="15"/>
  <c r="AS216" i="15"/>
  <c r="AT216" i="15"/>
  <c r="O136" i="15"/>
  <c r="E294" i="15"/>
  <c r="R5" i="16"/>
  <c r="O158" i="15"/>
  <c r="AO245" i="15"/>
  <c r="AQ245" i="15" s="1"/>
  <c r="AR230" i="15"/>
  <c r="AR212" i="15"/>
  <c r="O44" i="16"/>
  <c r="N48" i="15"/>
  <c r="AL283" i="15"/>
  <c r="AM258" i="15"/>
  <c r="N181" i="15"/>
  <c r="M181" i="15"/>
  <c r="O178" i="15"/>
  <c r="AR186" i="15"/>
  <c r="A291" i="15"/>
  <c r="H266" i="15"/>
  <c r="AP266" i="15" s="1"/>
  <c r="AE266" i="15"/>
  <c r="B266" i="15"/>
  <c r="AK266" i="15"/>
  <c r="J219" i="15"/>
  <c r="K219" i="15" s="1"/>
  <c r="I219" i="15"/>
  <c r="AL303" i="15"/>
  <c r="AM278" i="15"/>
  <c r="X210" i="15"/>
  <c r="Z210" i="15" s="1"/>
  <c r="L210" i="15"/>
  <c r="X190" i="15"/>
  <c r="Z190" i="15" s="1"/>
  <c r="L190" i="15"/>
  <c r="S63" i="16"/>
  <c r="K63" i="16"/>
  <c r="O164" i="15"/>
  <c r="B16" i="16"/>
  <c r="C71" i="15"/>
  <c r="B17" i="15"/>
  <c r="J249" i="15"/>
  <c r="K249" i="15" s="1"/>
  <c r="I249" i="15"/>
  <c r="AO237" i="15"/>
  <c r="AQ237" i="15" s="1"/>
  <c r="A277" i="15"/>
  <c r="H252" i="15"/>
  <c r="AP252" i="15" s="1"/>
  <c r="AE252" i="15"/>
  <c r="B252" i="15"/>
  <c r="G252" i="15" s="1"/>
  <c r="AK252" i="15"/>
  <c r="N201" i="15"/>
  <c r="M201" i="15"/>
  <c r="AL275" i="15"/>
  <c r="AM250" i="15"/>
  <c r="O166" i="15"/>
  <c r="Q137" i="15"/>
  <c r="R137" i="15" s="1"/>
  <c r="S137" i="15" s="1"/>
  <c r="E295" i="15"/>
  <c r="AR194" i="15"/>
  <c r="X188" i="15"/>
  <c r="Z188" i="15" s="1"/>
  <c r="L188" i="15"/>
  <c r="AT167" i="15"/>
  <c r="AS167" i="15"/>
  <c r="E297" i="15"/>
  <c r="A299" i="15"/>
  <c r="AE274" i="15"/>
  <c r="B274" i="15"/>
  <c r="G274" i="15" s="1"/>
  <c r="AK274" i="15"/>
  <c r="H274" i="15"/>
  <c r="AP274" i="15" s="1"/>
  <c r="O176" i="15"/>
  <c r="O172" i="15"/>
  <c r="AU174" i="15"/>
  <c r="AW174" i="15" s="1"/>
  <c r="AY174" i="15" s="1"/>
  <c r="AX199" i="15" s="1"/>
  <c r="O160" i="15"/>
  <c r="AB179" i="15"/>
  <c r="AA204" i="15" s="1"/>
  <c r="O168" i="15"/>
  <c r="AU166" i="15"/>
  <c r="AW166" i="15" s="1"/>
  <c r="AY166" i="15" s="1"/>
  <c r="AX191" i="15" s="1"/>
  <c r="AO253" i="15"/>
  <c r="AQ253" i="15" s="1"/>
  <c r="AT161" i="15"/>
  <c r="AS161" i="15"/>
  <c r="AO233" i="15"/>
  <c r="AQ233" i="15" s="1"/>
  <c r="J233" i="15"/>
  <c r="K233" i="15" s="1"/>
  <c r="I233" i="15"/>
  <c r="AY125" i="15"/>
  <c r="AX150" i="15" s="1"/>
  <c r="J223" i="15"/>
  <c r="K223" i="15" s="1"/>
  <c r="I223" i="15"/>
  <c r="AL291" i="15"/>
  <c r="AM266" i="15"/>
  <c r="AN266" i="15" s="1"/>
  <c r="AB165" i="15"/>
  <c r="AA190" i="15" s="1"/>
  <c r="C67" i="16"/>
  <c r="H66" i="16"/>
  <c r="L66" i="16"/>
  <c r="AM246" i="15"/>
  <c r="AL271" i="15"/>
  <c r="AR232" i="15"/>
  <c r="N46" i="16"/>
  <c r="M50" i="15"/>
  <c r="AL295" i="15"/>
  <c r="AM270" i="15"/>
  <c r="X212" i="15"/>
  <c r="Z212" i="15" s="1"/>
  <c r="L212" i="15"/>
  <c r="N205" i="15"/>
  <c r="M205" i="15"/>
  <c r="AR214" i="15"/>
  <c r="AQ215" i="15"/>
  <c r="X192" i="15"/>
  <c r="Z192" i="15" s="1"/>
  <c r="L192" i="15"/>
  <c r="T134" i="15"/>
  <c r="U134" i="15" s="1"/>
  <c r="AD109" i="15"/>
  <c r="AZ109" i="15" s="1"/>
  <c r="BB109" i="15" s="1"/>
  <c r="T106" i="15"/>
  <c r="U106" i="15" s="1"/>
  <c r="A289" i="15"/>
  <c r="H264" i="15"/>
  <c r="AP264" i="15" s="1"/>
  <c r="AE264" i="15"/>
  <c r="B264" i="15"/>
  <c r="G264" i="15" s="1"/>
  <c r="AK264" i="15"/>
  <c r="AS190" i="15"/>
  <c r="AT190" i="15"/>
  <c r="AL263" i="15"/>
  <c r="AM238" i="15"/>
  <c r="T118" i="15"/>
  <c r="U118" i="15" s="1"/>
  <c r="AD93" i="15"/>
  <c r="AZ93" i="15" s="1"/>
  <c r="X200" i="15"/>
  <c r="Z200" i="15" s="1"/>
  <c r="AB200" i="15" s="1"/>
  <c r="L200" i="15"/>
  <c r="T96" i="15"/>
  <c r="U96" i="15" s="1"/>
  <c r="AT187" i="15"/>
  <c r="AS187" i="15"/>
  <c r="E292" i="15"/>
  <c r="E289" i="15"/>
  <c r="A271" i="15"/>
  <c r="H246" i="15"/>
  <c r="AP246" i="15" s="1"/>
  <c r="AE246" i="15"/>
  <c r="B246" i="15"/>
  <c r="G246" i="15" s="1"/>
  <c r="AK246" i="15"/>
  <c r="AN246" i="15" s="1"/>
  <c r="Q148" i="15"/>
  <c r="R148" i="15" s="1"/>
  <c r="S148" i="15" s="1"/>
  <c r="AD87" i="15"/>
  <c r="AZ87" i="15" s="1"/>
  <c r="T112" i="15"/>
  <c r="U112" i="15" s="1"/>
  <c r="T116" i="15"/>
  <c r="U116" i="15" s="1"/>
  <c r="AD91" i="15"/>
  <c r="AZ91" i="15" s="1"/>
  <c r="AL281" i="15"/>
  <c r="AM256" i="15"/>
  <c r="AR204" i="15"/>
  <c r="T113" i="15"/>
  <c r="U113" i="15" s="1"/>
  <c r="AD88" i="15"/>
  <c r="AZ88" i="15" s="1"/>
  <c r="AT203" i="15"/>
  <c r="AS203" i="15"/>
  <c r="AT183" i="15"/>
  <c r="AS183" i="15"/>
  <c r="P60" i="16"/>
  <c r="N199" i="15"/>
  <c r="M199" i="15"/>
  <c r="E302" i="15"/>
  <c r="H276" i="15"/>
  <c r="AP276" i="15" s="1"/>
  <c r="A301" i="15"/>
  <c r="AE276" i="15"/>
  <c r="B276" i="15"/>
  <c r="G276" i="15" s="1"/>
  <c r="AK276" i="15"/>
  <c r="N167" i="15"/>
  <c r="M167" i="15"/>
  <c r="AT199" i="15"/>
  <c r="AS199" i="15"/>
  <c r="N207" i="15"/>
  <c r="M207" i="15"/>
  <c r="O150" i="15"/>
  <c r="X204" i="15"/>
  <c r="Z204" i="15" s="1"/>
  <c r="L204" i="15"/>
  <c r="AR222" i="15"/>
  <c r="AO219" i="15"/>
  <c r="AQ219" i="15" s="1"/>
  <c r="Q159" i="15"/>
  <c r="R159" i="15" s="1"/>
  <c r="S159" i="15" s="1"/>
  <c r="N185" i="15"/>
  <c r="M185" i="15"/>
  <c r="E286" i="15"/>
  <c r="AT234" i="15"/>
  <c r="AS234" i="15"/>
  <c r="AR196" i="15"/>
  <c r="X232" i="15"/>
  <c r="Z232" i="15" s="1"/>
  <c r="AB232" i="15" s="1"/>
  <c r="L232" i="15"/>
  <c r="AT205" i="15"/>
  <c r="AS205" i="15"/>
  <c r="N197" i="15"/>
  <c r="M197" i="15"/>
  <c r="E299" i="15"/>
  <c r="AU180" i="15"/>
  <c r="AW180" i="15" s="1"/>
  <c r="AY180" i="15" s="1"/>
  <c r="AX205" i="15" s="1"/>
  <c r="Q133" i="15"/>
  <c r="R133" i="15" s="1"/>
  <c r="S133" i="15" s="1"/>
  <c r="AU164" i="15"/>
  <c r="AW164" i="15" s="1"/>
  <c r="AY164" i="15" s="1"/>
  <c r="AX189" i="15" s="1"/>
  <c r="H282" i="15"/>
  <c r="AP282" i="15" s="1"/>
  <c r="A307" i="15"/>
  <c r="AE282" i="15"/>
  <c r="B282" i="15"/>
  <c r="G282" i="15" s="1"/>
  <c r="AK282" i="15"/>
  <c r="AU170" i="15"/>
  <c r="AW170" i="15" s="1"/>
  <c r="AY170" i="15" s="1"/>
  <c r="AX195" i="15" s="1"/>
  <c r="AT197" i="15"/>
  <c r="AS197" i="15"/>
  <c r="A297" i="15"/>
  <c r="AE272" i="15"/>
  <c r="B272" i="15"/>
  <c r="G272" i="15" s="1"/>
  <c r="H272" i="15"/>
  <c r="AP272" i="15" s="1"/>
  <c r="AK272" i="15"/>
  <c r="AT165" i="15"/>
  <c r="AS165" i="15"/>
  <c r="S130" i="15"/>
  <c r="U130" i="15" s="1"/>
  <c r="Q111" i="15"/>
  <c r="R111" i="15" s="1"/>
  <c r="S111" i="15" s="1"/>
  <c r="E293" i="15"/>
  <c r="Q145" i="15"/>
  <c r="R145" i="15" s="1"/>
  <c r="S145" i="15" s="1"/>
  <c r="Z5" i="15"/>
  <c r="AT173" i="15"/>
  <c r="AS173" i="15"/>
  <c r="A283" i="15"/>
  <c r="H258" i="15"/>
  <c r="AP258" i="15" s="1"/>
  <c r="AE258" i="15"/>
  <c r="B258" i="15"/>
  <c r="G258" i="15" s="1"/>
  <c r="AK258" i="15"/>
  <c r="AN258" i="15" s="1"/>
  <c r="AO223" i="15"/>
  <c r="AQ223" i="15" s="1"/>
  <c r="AR202" i="15"/>
  <c r="AU144" i="15"/>
  <c r="AW144" i="15" s="1"/>
  <c r="AU142" i="15"/>
  <c r="AW142" i="15" s="1"/>
  <c r="AY142" i="15" s="1"/>
  <c r="AX167" i="15" s="1"/>
  <c r="AL261" i="15"/>
  <c r="AM236" i="15"/>
  <c r="X220" i="15"/>
  <c r="Z220" i="15" s="1"/>
  <c r="L220" i="15"/>
  <c r="O138" i="15"/>
  <c r="J229" i="15"/>
  <c r="K229" i="15" s="1"/>
  <c r="I229" i="15"/>
  <c r="AL309" i="15"/>
  <c r="AM284" i="15"/>
  <c r="X226" i="15"/>
  <c r="Z226" i="15" s="1"/>
  <c r="AB226" i="15" s="1"/>
  <c r="AA251" i="15" s="1"/>
  <c r="L226" i="15"/>
  <c r="X222" i="15"/>
  <c r="Z222" i="15" s="1"/>
  <c r="AB222" i="15" s="1"/>
  <c r="AA247" i="15" s="1"/>
  <c r="L222" i="15"/>
  <c r="X234" i="15"/>
  <c r="Z234" i="15" s="1"/>
  <c r="AB234" i="15" s="1"/>
  <c r="AA259" i="15" s="1"/>
  <c r="L234" i="15"/>
  <c r="AD95" i="15"/>
  <c r="AZ95" i="15" s="1"/>
  <c r="T120" i="15"/>
  <c r="U120" i="15" s="1"/>
  <c r="Q129" i="15"/>
  <c r="R129" i="15" s="1"/>
  <c r="S129" i="15" s="1"/>
  <c r="AB205" i="15"/>
  <c r="AA230" i="15" s="1"/>
  <c r="A281" i="15"/>
  <c r="H256" i="15"/>
  <c r="AP256" i="15" s="1"/>
  <c r="AE256" i="15"/>
  <c r="B256" i="15"/>
  <c r="G256" i="15" s="1"/>
  <c r="AK256" i="15"/>
  <c r="AN256" i="15" s="1"/>
  <c r="J231" i="15"/>
  <c r="K231" i="15" s="1"/>
  <c r="I231" i="15"/>
  <c r="X216" i="15"/>
  <c r="Z216" i="15" s="1"/>
  <c r="L216" i="15"/>
  <c r="E307" i="15"/>
  <c r="O170" i="15"/>
  <c r="AO243" i="15"/>
  <c r="AQ243" i="15" s="1"/>
  <c r="AT191" i="15"/>
  <c r="AS191" i="15"/>
  <c r="AU178" i="15"/>
  <c r="AW178" i="15" s="1"/>
  <c r="AY178" i="15" s="1"/>
  <c r="AX203" i="15" s="1"/>
  <c r="T126" i="15"/>
  <c r="U126" i="15" s="1"/>
  <c r="AD101" i="15"/>
  <c r="AZ101" i="15" s="1"/>
  <c r="BB101" i="15" s="1"/>
  <c r="J225" i="15"/>
  <c r="K225" i="15" s="1"/>
  <c r="I225" i="15"/>
  <c r="AT177" i="15"/>
  <c r="AS177" i="15"/>
  <c r="AT179" i="15"/>
  <c r="AS179" i="15"/>
  <c r="AO255" i="15"/>
  <c r="AQ255" i="15" s="1"/>
  <c r="AT163" i="15"/>
  <c r="AS163" i="15"/>
  <c r="T110" i="15"/>
  <c r="U110" i="15" s="1"/>
  <c r="AD85" i="15"/>
  <c r="AZ85" i="15" s="1"/>
  <c r="BB85" i="15" s="1"/>
  <c r="N195" i="15"/>
  <c r="M195" i="15"/>
  <c r="X202" i="15"/>
  <c r="Z202" i="15" s="1"/>
  <c r="L202" i="15"/>
  <c r="AO211" i="15"/>
  <c r="AQ211" i="15" s="1"/>
  <c r="H284" i="15"/>
  <c r="AP284" i="15" s="1"/>
  <c r="A309" i="15"/>
  <c r="AE284" i="15"/>
  <c r="B284" i="15"/>
  <c r="G284" i="15" s="1"/>
  <c r="AK284" i="15"/>
  <c r="AN284" i="15" s="1"/>
  <c r="T132" i="15"/>
  <c r="U132" i="15" s="1"/>
  <c r="AD107" i="15"/>
  <c r="AZ107" i="15" s="1"/>
  <c r="BB107" i="15" s="1"/>
  <c r="AD89" i="15"/>
  <c r="AZ89" i="15" s="1"/>
  <c r="T114" i="15"/>
  <c r="U114" i="15" s="1"/>
  <c r="AR226" i="15"/>
  <c r="AM248" i="15"/>
  <c r="AL273" i="15"/>
  <c r="AT171" i="15"/>
  <c r="AS171" i="15"/>
  <c r="H236" i="15"/>
  <c r="AP236" i="15" s="1"/>
  <c r="A261" i="15"/>
  <c r="AE236" i="15"/>
  <c r="B236" i="15"/>
  <c r="G236" i="15" s="1"/>
  <c r="AK236" i="15"/>
  <c r="AN236" i="15" s="1"/>
  <c r="J213" i="15"/>
  <c r="K213" i="15" s="1"/>
  <c r="I213" i="15"/>
  <c r="AT193" i="15"/>
  <c r="AS193" i="15"/>
  <c r="AR220" i="15"/>
  <c r="H280" i="15"/>
  <c r="AP280" i="15" s="1"/>
  <c r="A305" i="15"/>
  <c r="AE280" i="15"/>
  <c r="B280" i="15"/>
  <c r="G280" i="15" s="1"/>
  <c r="AK280" i="15"/>
  <c r="E306" i="15"/>
  <c r="O180" i="15"/>
  <c r="J253" i="15"/>
  <c r="K253" i="15" s="1"/>
  <c r="I253" i="15"/>
  <c r="V62" i="16"/>
  <c r="W62" i="16"/>
  <c r="AO213" i="15"/>
  <c r="AQ213" i="15" s="1"/>
  <c r="AL301" i="15"/>
  <c r="AM276" i="15"/>
  <c r="AU150" i="15"/>
  <c r="AW150" i="15" s="1"/>
  <c r="AY150" i="15" s="1"/>
  <c r="AX175" i="15" s="1"/>
  <c r="J221" i="15"/>
  <c r="K221" i="15" s="1"/>
  <c r="I221" i="15"/>
  <c r="AR210" i="15"/>
  <c r="AO251" i="15"/>
  <c r="AQ251" i="15" s="1"/>
  <c r="C216" i="15"/>
  <c r="AB191" i="15"/>
  <c r="AA216" i="15" s="1"/>
  <c r="O156" i="15"/>
  <c r="H244" i="15"/>
  <c r="AP244" i="15" s="1"/>
  <c r="A269" i="15"/>
  <c r="AE244" i="15"/>
  <c r="B244" i="15"/>
  <c r="G244" i="15" s="1"/>
  <c r="AK244" i="15"/>
  <c r="E291" i="15"/>
  <c r="G266" i="15"/>
  <c r="N161" i="15"/>
  <c r="M161" i="15"/>
  <c r="AO235" i="15"/>
  <c r="AQ235" i="15" s="1"/>
  <c r="J235" i="15"/>
  <c r="K235" i="15" s="1"/>
  <c r="I235" i="15"/>
  <c r="E290" i="15"/>
  <c r="N189" i="15"/>
  <c r="M189" i="15"/>
  <c r="AU154" i="15"/>
  <c r="AW154" i="15" s="1"/>
  <c r="O144" i="15"/>
  <c r="J227" i="15"/>
  <c r="K227" i="15" s="1"/>
  <c r="I227" i="15"/>
  <c r="Q131" i="15"/>
  <c r="R131" i="15" s="1"/>
  <c r="S131" i="15" s="1"/>
  <c r="N183" i="15"/>
  <c r="M183" i="15"/>
  <c r="O184" i="15"/>
  <c r="X186" i="15"/>
  <c r="Z186" i="15" s="1"/>
  <c r="L186" i="15"/>
  <c r="E301" i="15"/>
  <c r="Q157" i="15"/>
  <c r="R157" i="15" s="1"/>
  <c r="S157" i="15" s="1"/>
  <c r="E309" i="15"/>
  <c r="AO249" i="15"/>
  <c r="AQ249" i="15" s="1"/>
  <c r="Q121" i="15"/>
  <c r="R121" i="15" s="1"/>
  <c r="S121" i="15" s="1"/>
  <c r="J243" i="15"/>
  <c r="K243" i="15" s="1"/>
  <c r="I243" i="15"/>
  <c r="X196" i="15"/>
  <c r="Z196" i="15" s="1"/>
  <c r="L196" i="15"/>
  <c r="AU184" i="15"/>
  <c r="AW184" i="15" s="1"/>
  <c r="AY184" i="15" s="1"/>
  <c r="AX209" i="15" s="1"/>
  <c r="AU160" i="15"/>
  <c r="AW160" i="15" s="1"/>
  <c r="AY160" i="15" s="1"/>
  <c r="AX185" i="15" s="1"/>
  <c r="J217" i="15"/>
  <c r="K217" i="15" s="1"/>
  <c r="I217" i="15"/>
  <c r="H278" i="15"/>
  <c r="AP278" i="15" s="1"/>
  <c r="A303" i="15"/>
  <c r="AE278" i="15"/>
  <c r="B278" i="15"/>
  <c r="G278" i="15" s="1"/>
  <c r="AK278" i="15"/>
  <c r="AN278" i="15" s="1"/>
  <c r="E310" i="15"/>
  <c r="AL277" i="15"/>
  <c r="AM252" i="15"/>
  <c r="AT201" i="15"/>
  <c r="AS201" i="15"/>
  <c r="X208" i="15"/>
  <c r="Z208" i="15" s="1"/>
  <c r="L208" i="15"/>
  <c r="N187" i="15"/>
  <c r="M187" i="15"/>
  <c r="N171" i="15"/>
  <c r="M171" i="15"/>
  <c r="AU158" i="15"/>
  <c r="AW158" i="15" s="1"/>
  <c r="AY158" i="15" s="1"/>
  <c r="AX183" i="15" s="1"/>
  <c r="AL269" i="15"/>
  <c r="AM244" i="15"/>
  <c r="N163" i="15"/>
  <c r="M163" i="15"/>
  <c r="AL299" i="15"/>
  <c r="AM274" i="15"/>
  <c r="AN274" i="15" s="1"/>
  <c r="AO229" i="15"/>
  <c r="AQ229" i="15" s="1"/>
  <c r="X194" i="15"/>
  <c r="Z194" i="15" s="1"/>
  <c r="L194" i="15"/>
  <c r="AT181" i="15"/>
  <c r="AS181" i="15"/>
  <c r="AT175" i="15"/>
  <c r="AS175" i="15"/>
  <c r="N177" i="15"/>
  <c r="M177" i="15"/>
  <c r="N169" i="15"/>
  <c r="M169" i="15"/>
  <c r="O152" i="15"/>
  <c r="T64" i="16"/>
  <c r="I64" i="16"/>
  <c r="H240" i="15"/>
  <c r="AP240" i="15" s="1"/>
  <c r="A265" i="15"/>
  <c r="AE240" i="15"/>
  <c r="B240" i="15"/>
  <c r="G240" i="15" s="1"/>
  <c r="AK240" i="15"/>
  <c r="AN240" i="15" s="1"/>
  <c r="AR192" i="15"/>
  <c r="AU140" i="15"/>
  <c r="AW140" i="15" s="1"/>
  <c r="AY140" i="15" s="1"/>
  <c r="AX165" i="15" s="1"/>
  <c r="AD104" i="15"/>
  <c r="AZ104" i="15" s="1"/>
  <c r="BB104" i="15" s="1"/>
  <c r="AL265" i="15"/>
  <c r="AM240" i="15"/>
  <c r="AT189" i="15"/>
  <c r="AS189" i="15"/>
  <c r="X214" i="15"/>
  <c r="Z214" i="15" s="1"/>
  <c r="AB214" i="15" s="1"/>
  <c r="L214" i="15"/>
  <c r="B66" i="16"/>
  <c r="A67" i="16"/>
  <c r="AU176" i="15"/>
  <c r="AW176" i="15" s="1"/>
  <c r="AY176" i="15" s="1"/>
  <c r="AX201" i="15" s="1"/>
  <c r="A293" i="15"/>
  <c r="H268" i="15"/>
  <c r="AP268" i="15" s="1"/>
  <c r="AE268" i="15"/>
  <c r="B268" i="15"/>
  <c r="G268" i="15" s="1"/>
  <c r="AK268" i="15"/>
  <c r="N203" i="15"/>
  <c r="M203" i="15"/>
  <c r="X228" i="15"/>
  <c r="Z228" i="15" s="1"/>
  <c r="L228" i="15"/>
  <c r="O174" i="15"/>
  <c r="X218" i="15"/>
  <c r="Z218" i="15" s="1"/>
  <c r="L218" i="15"/>
  <c r="X224" i="15"/>
  <c r="Z224" i="15" s="1"/>
  <c r="AB224" i="15" s="1"/>
  <c r="AA249" i="15" s="1"/>
  <c r="L224" i="15"/>
  <c r="AR228" i="15"/>
  <c r="A275" i="15"/>
  <c r="H250" i="15"/>
  <c r="AP250" i="15" s="1"/>
  <c r="AE250" i="15"/>
  <c r="B250" i="15"/>
  <c r="G250" i="15" s="1"/>
  <c r="AK250" i="15"/>
  <c r="AN250" i="15" s="1"/>
  <c r="E303" i="15"/>
  <c r="H238" i="15"/>
  <c r="AP238" i="15" s="1"/>
  <c r="A263" i="15"/>
  <c r="AE238" i="15"/>
  <c r="B238" i="15"/>
  <c r="G238" i="15" s="1"/>
  <c r="AK238" i="15"/>
  <c r="AN238" i="15" s="1"/>
  <c r="E308" i="15"/>
  <c r="N173" i="15"/>
  <c r="M173" i="15"/>
  <c r="J239" i="15"/>
  <c r="K239" i="15" s="1"/>
  <c r="I239" i="15"/>
  <c r="AO259" i="15"/>
  <c r="AQ259" i="15" s="1"/>
  <c r="AO221" i="15"/>
  <c r="AQ221" i="15" s="1"/>
  <c r="AL307" i="15"/>
  <c r="AM282" i="15"/>
  <c r="E300" i="15"/>
  <c r="A295" i="15"/>
  <c r="AE270" i="15"/>
  <c r="B270" i="15"/>
  <c r="G270" i="15" s="1"/>
  <c r="AK270" i="15"/>
  <c r="AN270" i="15" s="1"/>
  <c r="H270" i="15"/>
  <c r="AP270" i="15" s="1"/>
  <c r="X198" i="15"/>
  <c r="Z198" i="15" s="1"/>
  <c r="L198" i="15"/>
  <c r="Q155" i="15"/>
  <c r="R155" i="15" s="1"/>
  <c r="S155" i="15" s="1"/>
  <c r="N209" i="15"/>
  <c r="M209" i="15"/>
  <c r="N191" i="15"/>
  <c r="M191" i="15"/>
  <c r="X230" i="15"/>
  <c r="Z230" i="15" s="1"/>
  <c r="AB230" i="15" s="1"/>
  <c r="AA255" i="15" s="1"/>
  <c r="L230" i="15"/>
  <c r="E304" i="15"/>
  <c r="AO241" i="15"/>
  <c r="AQ241" i="15" s="1"/>
  <c r="E298" i="15"/>
  <c r="AR188" i="15"/>
  <c r="AR224" i="15"/>
  <c r="A285" i="15"/>
  <c r="H260" i="15"/>
  <c r="AP260" i="15" s="1"/>
  <c r="AE260" i="15"/>
  <c r="B260" i="15"/>
  <c r="G260" i="15" s="1"/>
  <c r="AK260" i="15"/>
  <c r="AN260" i="15" s="1"/>
  <c r="AT195" i="15"/>
  <c r="AS195" i="15"/>
  <c r="N193" i="15"/>
  <c r="M193" i="15"/>
  <c r="U63" i="16"/>
  <c r="A287" i="15"/>
  <c r="H262" i="15"/>
  <c r="AP262" i="15" s="1"/>
  <c r="AE262" i="15"/>
  <c r="B262" i="15"/>
  <c r="G262" i="15" s="1"/>
  <c r="AK262" i="15"/>
  <c r="AN262" i="15" s="1"/>
  <c r="AO227" i="15"/>
  <c r="AQ227" i="15" s="1"/>
  <c r="AL267" i="15"/>
  <c r="AM242" i="15"/>
  <c r="Q153" i="15"/>
  <c r="R153" i="15" s="1"/>
  <c r="S153" i="15" s="1"/>
  <c r="AL279" i="15"/>
  <c r="AM254" i="15"/>
  <c r="AB183" i="15"/>
  <c r="AA208" i="15" s="1"/>
  <c r="AL287" i="15"/>
  <c r="AM262" i="15"/>
  <c r="AO247" i="15"/>
  <c r="AQ247" i="15" s="1"/>
  <c r="E287" i="15"/>
  <c r="AL285" i="15"/>
  <c r="AM260" i="15"/>
  <c r="N179" i="15"/>
  <c r="M179" i="15"/>
  <c r="AR206" i="15"/>
  <c r="H242" i="15"/>
  <c r="AP242" i="15" s="1"/>
  <c r="A267" i="15"/>
  <c r="AE242" i="15"/>
  <c r="B242" i="15"/>
  <c r="G242" i="15" s="1"/>
  <c r="AK242" i="15"/>
  <c r="Q119" i="15"/>
  <c r="R119" i="15" s="1"/>
  <c r="S119" i="15" s="1"/>
  <c r="AR200" i="15"/>
  <c r="AR218" i="15"/>
  <c r="E296" i="15"/>
  <c r="AB187" i="15"/>
  <c r="AA212" i="15" s="1"/>
  <c r="A273" i="15"/>
  <c r="H248" i="15"/>
  <c r="AP248" i="15" s="1"/>
  <c r="AE248" i="15"/>
  <c r="B248" i="15"/>
  <c r="G248" i="15" s="1"/>
  <c r="AK248" i="15"/>
  <c r="AN248" i="15" s="1"/>
  <c r="AB171" i="15"/>
  <c r="AA196" i="15" s="1"/>
  <c r="N165" i="15"/>
  <c r="M165" i="15"/>
  <c r="O154" i="15"/>
  <c r="N175" i="15"/>
  <c r="M175" i="15"/>
  <c r="O146" i="15"/>
  <c r="O140" i="15"/>
  <c r="O162" i="15"/>
  <c r="AA188" i="15"/>
  <c r="AL305" i="15"/>
  <c r="AM280" i="15"/>
  <c r="AN280" i="15" s="1"/>
  <c r="E288" i="15"/>
  <c r="M62" i="16"/>
  <c r="A279" i="15"/>
  <c r="H254" i="15"/>
  <c r="AP254" i="15" s="1"/>
  <c r="AE254" i="15"/>
  <c r="B254" i="15"/>
  <c r="G254" i="15" s="1"/>
  <c r="AK254" i="15"/>
  <c r="AT169" i="15"/>
  <c r="AS169" i="15"/>
  <c r="O61" i="16"/>
  <c r="N61" i="16"/>
  <c r="AL289" i="15"/>
  <c r="AM264" i="15"/>
  <c r="AB177" i="15"/>
  <c r="AA202" i="15" s="1"/>
  <c r="AB169" i="15"/>
  <c r="AA194" i="15" s="1"/>
  <c r="J215" i="15"/>
  <c r="K215" i="15" s="1"/>
  <c r="I215" i="15"/>
  <c r="X206" i="15"/>
  <c r="Z206" i="15" s="1"/>
  <c r="AB206" i="15" s="1"/>
  <c r="L206" i="15"/>
  <c r="AT207" i="15"/>
  <c r="AS207" i="15"/>
  <c r="AD103" i="15"/>
  <c r="AZ103" i="15" s="1"/>
  <c r="BB103" i="15" s="1"/>
  <c r="T128" i="15"/>
  <c r="U128" i="15" s="1"/>
  <c r="BB63" i="15"/>
  <c r="AD124" i="15"/>
  <c r="AZ124" i="15" s="1"/>
  <c r="BB124" i="15" s="1"/>
  <c r="T149" i="15"/>
  <c r="U149" i="15" s="1"/>
  <c r="AL293" i="15"/>
  <c r="AM268" i="15"/>
  <c r="E65" i="16"/>
  <c r="F65" i="16"/>
  <c r="AB203" i="15"/>
  <c r="AA228" i="15" s="1"/>
  <c r="AT185" i="15"/>
  <c r="AS185" i="15"/>
  <c r="AT209" i="15"/>
  <c r="AS209" i="15"/>
  <c r="AL297" i="15"/>
  <c r="AM272" i="15"/>
  <c r="AN272" i="15" s="1"/>
  <c r="AO225" i="15"/>
  <c r="AQ225" i="15" s="1"/>
  <c r="AR208" i="15"/>
  <c r="K127" i="14"/>
  <c r="M127" i="14" s="1"/>
  <c r="D102" i="14"/>
  <c r="F102" i="14" s="1"/>
  <c r="L128" i="14"/>
  <c r="J128" i="14"/>
  <c r="I128" i="14"/>
  <c r="E235" i="14"/>
  <c r="F234" i="14"/>
  <c r="H215" i="14"/>
  <c r="K215" i="14" s="1"/>
  <c r="E216" i="14"/>
  <c r="S54" i="14"/>
  <c r="S49" i="14"/>
  <c r="S59" i="14"/>
  <c r="S34" i="14"/>
  <c r="S24" i="14"/>
  <c r="S44" i="14"/>
  <c r="S3" i="14"/>
  <c r="S9" i="14"/>
  <c r="T2" i="14"/>
  <c r="S4" i="14"/>
  <c r="S10" i="14"/>
  <c r="E272" i="14"/>
  <c r="F271" i="14"/>
  <c r="E101" i="14"/>
  <c r="G101" i="14" s="1"/>
  <c r="E81" i="14"/>
  <c r="F80" i="14"/>
  <c r="E130" i="14"/>
  <c r="G129" i="14"/>
  <c r="H129" i="14" s="1"/>
  <c r="I78" i="14"/>
  <c r="J78" i="14" s="1"/>
  <c r="G79" i="14"/>
  <c r="H79" i="14"/>
  <c r="AN242" i="15" l="1"/>
  <c r="D163" i="14"/>
  <c r="AN254" i="15"/>
  <c r="R67" i="16"/>
  <c r="J67" i="16"/>
  <c r="AN282" i="15"/>
  <c r="AN276" i="15"/>
  <c r="AN252" i="15"/>
  <c r="U6" i="14"/>
  <c r="V8" i="14"/>
  <c r="U7" i="14"/>
  <c r="U5" i="14"/>
  <c r="K101" i="14"/>
  <c r="I101" i="14"/>
  <c r="H101" i="14"/>
  <c r="J101" i="14"/>
  <c r="L101" i="14" s="1"/>
  <c r="AN264" i="15"/>
  <c r="D162" i="14"/>
  <c r="AY144" i="15"/>
  <c r="AX169" i="15" s="1"/>
  <c r="AU191" i="15"/>
  <c r="AW191" i="15" s="1"/>
  <c r="AY191" i="15" s="1"/>
  <c r="AX216" i="15" s="1"/>
  <c r="AU171" i="15"/>
  <c r="AW171" i="15" s="1"/>
  <c r="AU173" i="15"/>
  <c r="AW173" i="15" s="1"/>
  <c r="AY173" i="15" s="1"/>
  <c r="AX198" i="15" s="1"/>
  <c r="O185" i="15"/>
  <c r="Q185" i="15" s="1"/>
  <c r="R185" i="15" s="1"/>
  <c r="S185" i="15" s="1"/>
  <c r="O199" i="15"/>
  <c r="Q199" i="15" s="1"/>
  <c r="R199" i="15" s="1"/>
  <c r="S199" i="15" s="1"/>
  <c r="AB192" i="15"/>
  <c r="P61" i="16"/>
  <c r="AB218" i="15"/>
  <c r="AB220" i="15"/>
  <c r="AA245" i="15" s="1"/>
  <c r="AU190" i="15"/>
  <c r="AW190" i="15" s="1"/>
  <c r="AN244" i="15"/>
  <c r="AO244" i="15" s="1"/>
  <c r="AQ244" i="15" s="1"/>
  <c r="U127" i="15"/>
  <c r="AU197" i="15"/>
  <c r="AW197" i="15" s="1"/>
  <c r="AB204" i="15"/>
  <c r="AU199" i="15"/>
  <c r="AW199" i="15" s="1"/>
  <c r="AY199" i="15" s="1"/>
  <c r="AX224" i="15" s="1"/>
  <c r="O205" i="15"/>
  <c r="O193" i="15"/>
  <c r="Q193" i="15" s="1"/>
  <c r="R193" i="15" s="1"/>
  <c r="S193" i="15" s="1"/>
  <c r="O191" i="15"/>
  <c r="O171" i="15"/>
  <c r="Q171" i="15" s="1"/>
  <c r="R171" i="15" s="1"/>
  <c r="S171" i="15" s="1"/>
  <c r="AB186" i="15"/>
  <c r="AA211" i="15" s="1"/>
  <c r="AY154" i="15"/>
  <c r="AX179" i="15" s="1"/>
  <c r="AU193" i="15"/>
  <c r="AW193" i="15" s="1"/>
  <c r="AY193" i="15" s="1"/>
  <c r="AX218" i="15" s="1"/>
  <c r="AU183" i="15"/>
  <c r="AW183" i="15" s="1"/>
  <c r="AY183" i="15" s="1"/>
  <c r="AX208" i="15" s="1"/>
  <c r="AY171" i="15"/>
  <c r="AX196" i="15" s="1"/>
  <c r="AY197" i="15"/>
  <c r="AX222" i="15" s="1"/>
  <c r="O201" i="15"/>
  <c r="AU207" i="15"/>
  <c r="AW207" i="15" s="1"/>
  <c r="AY207" i="15" s="1"/>
  <c r="AX232" i="15" s="1"/>
  <c r="O203" i="15"/>
  <c r="Q203" i="15" s="1"/>
  <c r="R203" i="15" s="1"/>
  <c r="S203" i="15" s="1"/>
  <c r="AU165" i="15"/>
  <c r="AW165" i="15" s="1"/>
  <c r="AY165" i="15" s="1"/>
  <c r="AX190" i="15" s="1"/>
  <c r="AY190" i="15" s="1"/>
  <c r="AX215" i="15" s="1"/>
  <c r="AU203" i="15"/>
  <c r="AW203" i="15" s="1"/>
  <c r="AU187" i="15"/>
  <c r="AW187" i="15" s="1"/>
  <c r="AY187" i="15" s="1"/>
  <c r="AX212" i="15" s="1"/>
  <c r="AU161" i="15"/>
  <c r="AW161" i="15" s="1"/>
  <c r="AY161" i="15" s="1"/>
  <c r="AX186" i="15" s="1"/>
  <c r="X62" i="16"/>
  <c r="Y62" i="16" s="1"/>
  <c r="AN268" i="15"/>
  <c r="AU209" i="15"/>
  <c r="AW209" i="15" s="1"/>
  <c r="AY209" i="15" s="1"/>
  <c r="AX234" i="15" s="1"/>
  <c r="O175" i="15"/>
  <c r="AU205" i="15"/>
  <c r="AW205" i="15" s="1"/>
  <c r="AY205" i="15" s="1"/>
  <c r="AX230" i="15" s="1"/>
  <c r="AB190" i="15"/>
  <c r="AD102" i="15"/>
  <c r="AZ102" i="15" s="1"/>
  <c r="BB102" i="15" s="1"/>
  <c r="AB198" i="15"/>
  <c r="O177" i="15"/>
  <c r="Q177" i="15" s="1"/>
  <c r="R177" i="15" s="1"/>
  <c r="S177" i="15" s="1"/>
  <c r="AU181" i="15"/>
  <c r="AW181" i="15" s="1"/>
  <c r="AY181" i="15" s="1"/>
  <c r="AX206" i="15" s="1"/>
  <c r="AU201" i="15"/>
  <c r="AW201" i="15" s="1"/>
  <c r="AY201" i="15" s="1"/>
  <c r="AX226" i="15" s="1"/>
  <c r="O195" i="15"/>
  <c r="Q195" i="15" s="1"/>
  <c r="R195" i="15" s="1"/>
  <c r="S195" i="15" s="1"/>
  <c r="AU179" i="15"/>
  <c r="AW179" i="15" s="1"/>
  <c r="AY179" i="15" s="1"/>
  <c r="AX204" i="15" s="1"/>
  <c r="AU234" i="15"/>
  <c r="AW234" i="15" s="1"/>
  <c r="AA217" i="15"/>
  <c r="T159" i="15"/>
  <c r="AD134" i="15"/>
  <c r="AZ134" i="15" s="1"/>
  <c r="BB134" i="15" s="1"/>
  <c r="T111" i="15"/>
  <c r="U111" i="15" s="1"/>
  <c r="AD86" i="15"/>
  <c r="AZ86" i="15" s="1"/>
  <c r="J282" i="15"/>
  <c r="K282" i="15" s="1"/>
  <c r="I282" i="15"/>
  <c r="T147" i="15"/>
  <c r="U147" i="15" s="1"/>
  <c r="AD122" i="15"/>
  <c r="AZ122" i="15" s="1"/>
  <c r="BB122" i="15" s="1"/>
  <c r="AD115" i="15"/>
  <c r="AZ115" i="15" s="1"/>
  <c r="BB69" i="15"/>
  <c r="T125" i="15"/>
  <c r="U125" i="15" s="1"/>
  <c r="AD100" i="15"/>
  <c r="AZ100" i="15" s="1"/>
  <c r="BB100" i="15" s="1"/>
  <c r="AD149" i="15"/>
  <c r="AZ149" i="15" s="1"/>
  <c r="BB149" i="15" s="1"/>
  <c r="J280" i="15"/>
  <c r="K280" i="15" s="1"/>
  <c r="I280" i="15"/>
  <c r="T143" i="15"/>
  <c r="U143" i="15" s="1"/>
  <c r="AD118" i="15"/>
  <c r="AZ118" i="15" s="1"/>
  <c r="BB61" i="15"/>
  <c r="J284" i="15"/>
  <c r="K284" i="15" s="1"/>
  <c r="I284" i="15"/>
  <c r="U159" i="15"/>
  <c r="AD113" i="15"/>
  <c r="AZ113" i="15" s="1"/>
  <c r="J270" i="15"/>
  <c r="K270" i="15" s="1"/>
  <c r="I270" i="15"/>
  <c r="T139" i="15"/>
  <c r="U139" i="15" s="1"/>
  <c r="AD114" i="15"/>
  <c r="AZ114" i="15" s="1"/>
  <c r="J272" i="15"/>
  <c r="K272" i="15" s="1"/>
  <c r="I272" i="15"/>
  <c r="BB93" i="15"/>
  <c r="T131" i="15"/>
  <c r="AD106" i="15"/>
  <c r="AZ106" i="15"/>
  <c r="BB106" i="15" s="1"/>
  <c r="T119" i="15"/>
  <c r="U119" i="15" s="1"/>
  <c r="AD94" i="15"/>
  <c r="AZ94" i="15" s="1"/>
  <c r="M206" i="15"/>
  <c r="N206" i="15"/>
  <c r="Q146" i="15"/>
  <c r="R146" i="15" s="1"/>
  <c r="S146" i="15" s="1"/>
  <c r="J242" i="15"/>
  <c r="K242" i="15" s="1"/>
  <c r="I242" i="15"/>
  <c r="AS188" i="15"/>
  <c r="AT188" i="15"/>
  <c r="J278" i="15"/>
  <c r="K278" i="15" s="1"/>
  <c r="I278" i="15"/>
  <c r="AR255" i="15"/>
  <c r="AS202" i="15"/>
  <c r="AT202" i="15"/>
  <c r="J268" i="15"/>
  <c r="K268" i="15" s="1"/>
  <c r="I268" i="15"/>
  <c r="N232" i="15"/>
  <c r="M232" i="15"/>
  <c r="M204" i="15"/>
  <c r="N204" i="15"/>
  <c r="A326" i="15"/>
  <c r="B301" i="15"/>
  <c r="G301" i="15" s="1"/>
  <c r="AK301" i="15"/>
  <c r="H301" i="15"/>
  <c r="AP301" i="15" s="1"/>
  <c r="AE301" i="15"/>
  <c r="BB87" i="15"/>
  <c r="J246" i="15"/>
  <c r="K246" i="15" s="1"/>
  <c r="I246" i="15"/>
  <c r="M200" i="15"/>
  <c r="N200" i="15"/>
  <c r="AS214" i="15"/>
  <c r="AT214" i="15"/>
  <c r="M212" i="15"/>
  <c r="N212" i="15"/>
  <c r="AL320" i="15"/>
  <c r="AM295" i="15"/>
  <c r="AT232" i="15"/>
  <c r="AS232" i="15"/>
  <c r="AR233" i="15"/>
  <c r="AR217" i="15"/>
  <c r="Q160" i="15"/>
  <c r="R160" i="15" s="1"/>
  <c r="S160" i="15" s="1"/>
  <c r="A324" i="15"/>
  <c r="B299" i="15"/>
  <c r="G299" i="15" s="1"/>
  <c r="AK299" i="15"/>
  <c r="AE299" i="15"/>
  <c r="B277" i="15"/>
  <c r="G277" i="15" s="1"/>
  <c r="AK277" i="15"/>
  <c r="H277" i="15"/>
  <c r="AP277" i="15" s="1"/>
  <c r="AE277" i="15"/>
  <c r="A302" i="15"/>
  <c r="M210" i="15"/>
  <c r="N210" i="15"/>
  <c r="O45" i="16"/>
  <c r="N49" i="15"/>
  <c r="H299" i="15" s="1"/>
  <c r="AP299" i="15" s="1"/>
  <c r="T133" i="15"/>
  <c r="U133" i="15" s="1"/>
  <c r="AD108" i="15"/>
  <c r="AZ108" i="15" s="1"/>
  <c r="BB108" i="15" s="1"/>
  <c r="X251" i="15"/>
  <c r="Z251" i="15" s="1"/>
  <c r="AB251" i="15" s="1"/>
  <c r="L251" i="15"/>
  <c r="T121" i="15"/>
  <c r="U121" i="15" s="1"/>
  <c r="AD96" i="15"/>
  <c r="AZ96" i="15" s="1"/>
  <c r="BB96" i="15" s="1"/>
  <c r="BB67" i="15"/>
  <c r="E313" i="15"/>
  <c r="AS206" i="15"/>
  <c r="AT206" i="15"/>
  <c r="Q191" i="15"/>
  <c r="R191" i="15" s="1"/>
  <c r="S191" i="15" s="1"/>
  <c r="M198" i="15"/>
  <c r="N198" i="15"/>
  <c r="AR221" i="15"/>
  <c r="AO238" i="15"/>
  <c r="AQ238" i="15" s="1"/>
  <c r="E328" i="15"/>
  <c r="AS228" i="15"/>
  <c r="AT228" i="15"/>
  <c r="M214" i="15"/>
  <c r="N214" i="15"/>
  <c r="AO240" i="15"/>
  <c r="AQ240" i="15" s="1"/>
  <c r="U64" i="16"/>
  <c r="AB194" i="15"/>
  <c r="AA219" i="15" s="1"/>
  <c r="AO278" i="15"/>
  <c r="AQ278" i="15" s="1"/>
  <c r="M196" i="15"/>
  <c r="N196" i="15"/>
  <c r="E326" i="15"/>
  <c r="Q144" i="15"/>
  <c r="R144" i="15" s="1"/>
  <c r="S144" i="15" s="1"/>
  <c r="AR235" i="15"/>
  <c r="E316" i="15"/>
  <c r="AR213" i="15"/>
  <c r="J236" i="15"/>
  <c r="K236" i="15" s="1"/>
  <c r="I236" i="15"/>
  <c r="T157" i="15"/>
  <c r="AD132" i="15"/>
  <c r="AZ132" i="15" s="1"/>
  <c r="BB132" i="15" s="1"/>
  <c r="AO284" i="15"/>
  <c r="AQ284" i="15" s="1"/>
  <c r="X225" i="15"/>
  <c r="Z225" i="15" s="1"/>
  <c r="L225" i="15"/>
  <c r="Q170" i="15"/>
  <c r="R170" i="15" s="1"/>
  <c r="S170" i="15" s="1"/>
  <c r="M216" i="15"/>
  <c r="N216" i="15"/>
  <c r="B281" i="15"/>
  <c r="G281" i="15" s="1"/>
  <c r="AK281" i="15"/>
  <c r="AN281" i="15" s="1"/>
  <c r="H281" i="15"/>
  <c r="AP281" i="15" s="1"/>
  <c r="A306" i="15"/>
  <c r="AE281" i="15"/>
  <c r="AD120" i="15"/>
  <c r="AZ120" i="15" s="1"/>
  <c r="T145" i="15"/>
  <c r="U145" i="15" s="1"/>
  <c r="N234" i="15"/>
  <c r="M234" i="15"/>
  <c r="AR223" i="15"/>
  <c r="J258" i="15"/>
  <c r="K258" i="15" s="1"/>
  <c r="I258" i="15"/>
  <c r="E318" i="15"/>
  <c r="AO282" i="15"/>
  <c r="AQ282" i="15" s="1"/>
  <c r="J274" i="15"/>
  <c r="K274" i="15" s="1"/>
  <c r="I274" i="15"/>
  <c r="AA257" i="15"/>
  <c r="AA229" i="15"/>
  <c r="BB88" i="15"/>
  <c r="AS204" i="15"/>
  <c r="AT204" i="15"/>
  <c r="AO246" i="15"/>
  <c r="AQ246" i="15" s="1"/>
  <c r="E314" i="15"/>
  <c r="AA225" i="15"/>
  <c r="AL288" i="15"/>
  <c r="AM263" i="15"/>
  <c r="A314" i="15"/>
  <c r="B289" i="15"/>
  <c r="G289" i="15" s="1"/>
  <c r="AK289" i="15"/>
  <c r="H289" i="15"/>
  <c r="AP289" i="15" s="1"/>
  <c r="AE289" i="15"/>
  <c r="Q205" i="15"/>
  <c r="R205" i="15" s="1"/>
  <c r="S205" i="15" s="1"/>
  <c r="AB212" i="15"/>
  <c r="AA237" i="15" s="1"/>
  <c r="N47" i="16"/>
  <c r="M51" i="15"/>
  <c r="AL296" i="15"/>
  <c r="AM271" i="15"/>
  <c r="AS194" i="15"/>
  <c r="AT194" i="15"/>
  <c r="AL300" i="15"/>
  <c r="AM275" i="15"/>
  <c r="J252" i="15"/>
  <c r="K252" i="15" s="1"/>
  <c r="I252" i="15"/>
  <c r="AR237" i="15"/>
  <c r="Q164" i="15"/>
  <c r="R164" i="15" s="1"/>
  <c r="S164" i="15" s="1"/>
  <c r="M190" i="15"/>
  <c r="N190" i="15"/>
  <c r="AB210" i="15"/>
  <c r="AA235" i="15" s="1"/>
  <c r="X219" i="15"/>
  <c r="Z219" i="15" s="1"/>
  <c r="AB219" i="15" s="1"/>
  <c r="L219" i="15"/>
  <c r="AO266" i="15"/>
  <c r="AQ266" i="15" s="1"/>
  <c r="AS186" i="15"/>
  <c r="AT186" i="15"/>
  <c r="AT230" i="15"/>
  <c r="AS230" i="15"/>
  <c r="X247" i="15"/>
  <c r="Z247" i="15" s="1"/>
  <c r="AB247" i="15" s="1"/>
  <c r="AA272" i="15" s="1"/>
  <c r="L247" i="15"/>
  <c r="AL314" i="15"/>
  <c r="AM289" i="15"/>
  <c r="AL330" i="15"/>
  <c r="AM305" i="15"/>
  <c r="AS200" i="15"/>
  <c r="AT200" i="15"/>
  <c r="AL312" i="15"/>
  <c r="AM287" i="15"/>
  <c r="AR227" i="15"/>
  <c r="X239" i="15"/>
  <c r="Z239" i="15" s="1"/>
  <c r="L239" i="15"/>
  <c r="J238" i="15"/>
  <c r="K238" i="15" s="1"/>
  <c r="I238" i="15"/>
  <c r="J250" i="15"/>
  <c r="K250" i="15" s="1"/>
  <c r="I250" i="15"/>
  <c r="Q174" i="15"/>
  <c r="R174" i="15" s="1"/>
  <c r="T174" i="15" s="1"/>
  <c r="AO268" i="15"/>
  <c r="AQ268" i="15" s="1"/>
  <c r="S64" i="16"/>
  <c r="K64" i="16"/>
  <c r="X253" i="15"/>
  <c r="Z253" i="15" s="1"/>
  <c r="L253" i="15"/>
  <c r="AR211" i="15"/>
  <c r="AR239" i="15"/>
  <c r="M222" i="15"/>
  <c r="N222" i="15"/>
  <c r="X229" i="15"/>
  <c r="Z229" i="15" s="1"/>
  <c r="L229" i="15"/>
  <c r="AL286" i="15"/>
  <c r="AM261" i="15"/>
  <c r="B283" i="15"/>
  <c r="G283" i="15" s="1"/>
  <c r="AK283" i="15"/>
  <c r="H283" i="15"/>
  <c r="AP283" i="15" s="1"/>
  <c r="AE283" i="15"/>
  <c r="A308" i="15"/>
  <c r="AD130" i="15"/>
  <c r="AZ130" i="15" s="1"/>
  <c r="BB130" i="15" s="1"/>
  <c r="T155" i="15"/>
  <c r="U155" i="15" s="1"/>
  <c r="AR257" i="15"/>
  <c r="AR219" i="15"/>
  <c r="AL306" i="15"/>
  <c r="AM281" i="15"/>
  <c r="AL328" i="15"/>
  <c r="AM303" i="15"/>
  <c r="E330" i="15"/>
  <c r="AR225" i="15"/>
  <c r="Q175" i="15"/>
  <c r="R175" i="15" s="1"/>
  <c r="S175" i="15" s="1"/>
  <c r="AO242" i="15"/>
  <c r="AQ242" i="15" s="1"/>
  <c r="AR247" i="15"/>
  <c r="A312" i="15"/>
  <c r="B287" i="15"/>
  <c r="G287" i="15" s="1"/>
  <c r="AK287" i="15"/>
  <c r="AN287" i="15" s="1"/>
  <c r="H287" i="15"/>
  <c r="AP287" i="15" s="1"/>
  <c r="AE287" i="15"/>
  <c r="E323" i="15"/>
  <c r="E325" i="15"/>
  <c r="E333" i="15"/>
  <c r="AO250" i="15"/>
  <c r="AQ250" i="15" s="1"/>
  <c r="AS192" i="15"/>
  <c r="AT192" i="15"/>
  <c r="Q184" i="15"/>
  <c r="R184" i="15" s="1"/>
  <c r="S184" i="15" s="1"/>
  <c r="AS208" i="15"/>
  <c r="AT208" i="15"/>
  <c r="T65" i="16"/>
  <c r="I65" i="16"/>
  <c r="AD128" i="15"/>
  <c r="AZ128" i="15" s="1"/>
  <c r="BB128" i="15" s="1"/>
  <c r="T153" i="15"/>
  <c r="U153" i="15" s="1"/>
  <c r="X215" i="15"/>
  <c r="Z215" i="15" s="1"/>
  <c r="L215" i="15"/>
  <c r="J254" i="15"/>
  <c r="K254" i="15" s="1"/>
  <c r="I254" i="15"/>
  <c r="Q162" i="15"/>
  <c r="R162" i="15" s="1"/>
  <c r="S162" i="15" s="1"/>
  <c r="O165" i="15"/>
  <c r="J248" i="15"/>
  <c r="K248" i="15" s="1"/>
  <c r="I248" i="15"/>
  <c r="AS218" i="15"/>
  <c r="AT218" i="15"/>
  <c r="B267" i="15"/>
  <c r="G267" i="15" s="1"/>
  <c r="AK267" i="15"/>
  <c r="H267" i="15"/>
  <c r="AP267" i="15" s="1"/>
  <c r="A292" i="15"/>
  <c r="AE267" i="15"/>
  <c r="O179" i="15"/>
  <c r="AL310" i="15"/>
  <c r="AM285" i="15"/>
  <c r="T151" i="15"/>
  <c r="U151" i="15" s="1"/>
  <c r="AD126" i="15"/>
  <c r="AZ126" i="15" s="1"/>
  <c r="BB126" i="15" s="1"/>
  <c r="AU195" i="15"/>
  <c r="AW195" i="15" s="1"/>
  <c r="AY195" i="15" s="1"/>
  <c r="AX220" i="15" s="1"/>
  <c r="AO260" i="15"/>
  <c r="AQ260" i="15" s="1"/>
  <c r="AS224" i="15"/>
  <c r="AT224" i="15"/>
  <c r="N230" i="15"/>
  <c r="M230" i="15"/>
  <c r="AA223" i="15"/>
  <c r="AO270" i="15"/>
  <c r="AQ270" i="15" s="1"/>
  <c r="AD127" i="15"/>
  <c r="AZ127" i="15" s="1"/>
  <c r="BB127" i="15" s="1"/>
  <c r="B263" i="15"/>
  <c r="G263" i="15" s="1"/>
  <c r="A288" i="15"/>
  <c r="AK263" i="15"/>
  <c r="AN263" i="15" s="1"/>
  <c r="H263" i="15"/>
  <c r="AP263" i="15" s="1"/>
  <c r="AE263" i="15"/>
  <c r="M218" i="15"/>
  <c r="N218" i="15"/>
  <c r="M228" i="15"/>
  <c r="N228" i="15"/>
  <c r="A318" i="15"/>
  <c r="B293" i="15"/>
  <c r="G293" i="15" s="1"/>
  <c r="AK293" i="15"/>
  <c r="H293" i="15"/>
  <c r="AP293" i="15" s="1"/>
  <c r="AE293" i="15"/>
  <c r="A68" i="16"/>
  <c r="B67" i="16"/>
  <c r="AA239" i="15"/>
  <c r="T129" i="15"/>
  <c r="U129" i="15" s="1"/>
  <c r="AR231" i="15"/>
  <c r="A290" i="15"/>
  <c r="B265" i="15"/>
  <c r="G265" i="15" s="1"/>
  <c r="AK265" i="15"/>
  <c r="H265" i="15"/>
  <c r="AP265" i="15" s="1"/>
  <c r="AE265" i="15"/>
  <c r="Q152" i="15"/>
  <c r="R152" i="15" s="1"/>
  <c r="S152" i="15" s="1"/>
  <c r="AR229" i="15"/>
  <c r="AL324" i="15"/>
  <c r="AM299" i="15"/>
  <c r="M208" i="15"/>
  <c r="N208" i="15"/>
  <c r="E335" i="15"/>
  <c r="A328" i="15"/>
  <c r="B303" i="15"/>
  <c r="G303" i="15" s="1"/>
  <c r="AK303" i="15"/>
  <c r="AN303" i="15" s="1"/>
  <c r="H303" i="15"/>
  <c r="AP303" i="15" s="1"/>
  <c r="AE303" i="15"/>
  <c r="AB196" i="15"/>
  <c r="AA221" i="15" s="1"/>
  <c r="O183" i="15"/>
  <c r="X227" i="15"/>
  <c r="Z227" i="15" s="1"/>
  <c r="L227" i="15"/>
  <c r="E315" i="15"/>
  <c r="O161" i="15"/>
  <c r="B269" i="15"/>
  <c r="G269" i="15" s="1"/>
  <c r="AK269" i="15"/>
  <c r="A294" i="15"/>
  <c r="H269" i="15"/>
  <c r="AP269" i="15" s="1"/>
  <c r="AE269" i="15"/>
  <c r="AS210" i="15"/>
  <c r="AT210" i="15"/>
  <c r="Q180" i="15"/>
  <c r="R180" i="15" s="1"/>
  <c r="S180" i="15" s="1"/>
  <c r="X213" i="15"/>
  <c r="Z213" i="15" s="1"/>
  <c r="L213" i="15"/>
  <c r="AO236" i="15"/>
  <c r="AQ236" i="15" s="1"/>
  <c r="H309" i="15"/>
  <c r="AP309" i="15" s="1"/>
  <c r="A334" i="15"/>
  <c r="B309" i="15"/>
  <c r="G309" i="15" s="1"/>
  <c r="AE309" i="15"/>
  <c r="AK309" i="15"/>
  <c r="M202" i="15"/>
  <c r="N202" i="15"/>
  <c r="AU163" i="15"/>
  <c r="AW163" i="15" s="1"/>
  <c r="AY163" i="15" s="1"/>
  <c r="AX188" i="15" s="1"/>
  <c r="AB216" i="15"/>
  <c r="AA241" i="15" s="1"/>
  <c r="J256" i="15"/>
  <c r="K256" i="15" s="1"/>
  <c r="I256" i="15"/>
  <c r="Q138" i="15"/>
  <c r="R138" i="15" s="1"/>
  <c r="S138" i="15" s="1"/>
  <c r="AO258" i="15"/>
  <c r="AQ258" i="15" s="1"/>
  <c r="AA5" i="15"/>
  <c r="AO272" i="15"/>
  <c r="AQ272" i="15" s="1"/>
  <c r="A332" i="15"/>
  <c r="B307" i="15"/>
  <c r="G307" i="15" s="1"/>
  <c r="AK307" i="15"/>
  <c r="AN307" i="15" s="1"/>
  <c r="H307" i="15"/>
  <c r="AP307" i="15" s="1"/>
  <c r="AE307" i="15"/>
  <c r="E324" i="15"/>
  <c r="AS222" i="15"/>
  <c r="AT222" i="15"/>
  <c r="Q150" i="15"/>
  <c r="R150" i="15" s="1"/>
  <c r="S150" i="15" s="1"/>
  <c r="AY203" i="15"/>
  <c r="AX228" i="15" s="1"/>
  <c r="AD112" i="15"/>
  <c r="AZ112" i="15" s="1"/>
  <c r="T137" i="15"/>
  <c r="U137" i="15" s="1"/>
  <c r="AR215" i="15"/>
  <c r="L67" i="16"/>
  <c r="H67" i="16"/>
  <c r="C68" i="16"/>
  <c r="AL316" i="15"/>
  <c r="AM291" i="15"/>
  <c r="X233" i="15"/>
  <c r="Z233" i="15" s="1"/>
  <c r="L233" i="15"/>
  <c r="Q168" i="15"/>
  <c r="R168" i="15" s="1"/>
  <c r="S168" i="15" s="1"/>
  <c r="Q172" i="15"/>
  <c r="R172" i="15" s="1"/>
  <c r="S172" i="15" s="1"/>
  <c r="E322" i="15"/>
  <c r="M188" i="15"/>
  <c r="N188" i="15"/>
  <c r="Q166" i="15"/>
  <c r="R166" i="15" s="1"/>
  <c r="S166" i="15" s="1"/>
  <c r="Q201" i="15"/>
  <c r="R201" i="15" s="1"/>
  <c r="S201" i="15" s="1"/>
  <c r="AO252" i="15"/>
  <c r="AQ252" i="15" s="1"/>
  <c r="X249" i="15"/>
  <c r="Z249" i="15" s="1"/>
  <c r="AB249" i="15" s="1"/>
  <c r="L249" i="15"/>
  <c r="B17" i="16"/>
  <c r="C72" i="15"/>
  <c r="B18" i="15"/>
  <c r="M63" i="16"/>
  <c r="AA215" i="15"/>
  <c r="Q178" i="15"/>
  <c r="R178" i="15" s="1"/>
  <c r="S178" i="15" s="1"/>
  <c r="AR245" i="15"/>
  <c r="AU216" i="15"/>
  <c r="AW216" i="15" s="1"/>
  <c r="AY216" i="15" s="1"/>
  <c r="AX241" i="15" s="1"/>
  <c r="AS198" i="15"/>
  <c r="AT198" i="15"/>
  <c r="X245" i="15"/>
  <c r="Z245" i="15" s="1"/>
  <c r="L245" i="15"/>
  <c r="X241" i="15"/>
  <c r="Z241" i="15" s="1"/>
  <c r="L241" i="15"/>
  <c r="X259" i="15"/>
  <c r="Z259" i="15" s="1"/>
  <c r="AB259" i="15" s="1"/>
  <c r="AA284" i="15" s="1"/>
  <c r="L259" i="15"/>
  <c r="BB90" i="15"/>
  <c r="AL322" i="15"/>
  <c r="AM297" i="15"/>
  <c r="E321" i="15"/>
  <c r="E312" i="15"/>
  <c r="AL304" i="15"/>
  <c r="AM279" i="15"/>
  <c r="A310" i="15"/>
  <c r="B285" i="15"/>
  <c r="G285" i="15" s="1"/>
  <c r="AK285" i="15"/>
  <c r="AN285" i="15" s="1"/>
  <c r="H285" i="15"/>
  <c r="AP285" i="15" s="1"/>
  <c r="AE285" i="15"/>
  <c r="AL332" i="15"/>
  <c r="AM307" i="15"/>
  <c r="J240" i="15"/>
  <c r="K240" i="15" s="1"/>
  <c r="I240" i="15"/>
  <c r="M194" i="15"/>
  <c r="N194" i="15"/>
  <c r="AL302" i="15"/>
  <c r="AM277" i="15"/>
  <c r="X217" i="15"/>
  <c r="Z217" i="15" s="1"/>
  <c r="L217" i="15"/>
  <c r="E334" i="15"/>
  <c r="J276" i="15"/>
  <c r="K276" i="15" s="1"/>
  <c r="I276" i="15"/>
  <c r="U131" i="15"/>
  <c r="J266" i="15"/>
  <c r="K266" i="15" s="1"/>
  <c r="I266" i="15"/>
  <c r="J244" i="15"/>
  <c r="K244" i="15" s="1"/>
  <c r="I244" i="15"/>
  <c r="Q156" i="15"/>
  <c r="R156" i="15" s="1"/>
  <c r="S156" i="15" s="1"/>
  <c r="AR251" i="15"/>
  <c r="AL326" i="15"/>
  <c r="AM301" i="15"/>
  <c r="A330" i="15"/>
  <c r="B305" i="15"/>
  <c r="G305" i="15" s="1"/>
  <c r="AK305" i="15"/>
  <c r="AN305" i="15" s="1"/>
  <c r="H305" i="15"/>
  <c r="AP305" i="15" s="1"/>
  <c r="AE305" i="15"/>
  <c r="M220" i="15"/>
  <c r="N220" i="15"/>
  <c r="BB91" i="15"/>
  <c r="J264" i="15"/>
  <c r="K264" i="15" s="1"/>
  <c r="I264" i="15"/>
  <c r="Q136" i="15"/>
  <c r="R136" i="15" s="1"/>
  <c r="S136" i="15" s="1"/>
  <c r="T117" i="15"/>
  <c r="U117" i="15" s="1"/>
  <c r="AD92" i="15"/>
  <c r="AZ92" i="15" s="1"/>
  <c r="X237" i="15"/>
  <c r="Z237" i="15" s="1"/>
  <c r="L237" i="15"/>
  <c r="AA231" i="15"/>
  <c r="B279" i="15"/>
  <c r="G279" i="15" s="1"/>
  <c r="AK279" i="15"/>
  <c r="AN279" i="15" s="1"/>
  <c r="H279" i="15"/>
  <c r="AP279" i="15" s="1"/>
  <c r="A304" i="15"/>
  <c r="AE279" i="15"/>
  <c r="AK273" i="15"/>
  <c r="H273" i="15"/>
  <c r="AP273" i="15" s="1"/>
  <c r="A298" i="15"/>
  <c r="AE273" i="15"/>
  <c r="B273" i="15"/>
  <c r="G273" i="15" s="1"/>
  <c r="J260" i="15"/>
  <c r="K260" i="15" s="1"/>
  <c r="I260" i="15"/>
  <c r="E329" i="15"/>
  <c r="AU185" i="15"/>
  <c r="AW185" i="15" s="1"/>
  <c r="AY185" i="15" s="1"/>
  <c r="AX210" i="15" s="1"/>
  <c r="AL318" i="15"/>
  <c r="AM293" i="15"/>
  <c r="AU169" i="15"/>
  <c r="AW169" i="15" s="1"/>
  <c r="AY169" i="15" s="1"/>
  <c r="AX194" i="15" s="1"/>
  <c r="AO254" i="15"/>
  <c r="AQ254" i="15" s="1"/>
  <c r="O62" i="16"/>
  <c r="N62" i="16"/>
  <c r="Q140" i="15"/>
  <c r="R140" i="15" s="1"/>
  <c r="T140" i="15" s="1"/>
  <c r="Q154" i="15"/>
  <c r="R154" i="15" s="1"/>
  <c r="S154" i="15" s="1"/>
  <c r="AO248" i="15"/>
  <c r="AQ248" i="15" s="1"/>
  <c r="J262" i="15"/>
  <c r="K262" i="15" s="1"/>
  <c r="I262" i="15"/>
  <c r="AL292" i="15"/>
  <c r="AM267" i="15"/>
  <c r="AN267" i="15" s="1"/>
  <c r="AO262" i="15"/>
  <c r="AQ262" i="15" s="1"/>
  <c r="W63" i="16"/>
  <c r="V63" i="16"/>
  <c r="AR241" i="15"/>
  <c r="O209" i="15"/>
  <c r="A320" i="15"/>
  <c r="B295" i="15"/>
  <c r="G295" i="15" s="1"/>
  <c r="AK295" i="15"/>
  <c r="AN295" i="15" s="1"/>
  <c r="H295" i="15"/>
  <c r="AP295" i="15" s="1"/>
  <c r="AE295" i="15"/>
  <c r="AR259" i="15"/>
  <c r="O173" i="15"/>
  <c r="AK275" i="15"/>
  <c r="AN275" i="15" s="1"/>
  <c r="H275" i="15"/>
  <c r="AP275" i="15" s="1"/>
  <c r="AE275" i="15"/>
  <c r="B275" i="15"/>
  <c r="G275" i="15" s="1"/>
  <c r="A300" i="15"/>
  <c r="M224" i="15"/>
  <c r="N224" i="15"/>
  <c r="AA243" i="15"/>
  <c r="AB228" i="15"/>
  <c r="AA253" i="15" s="1"/>
  <c r="F66" i="16"/>
  <c r="E66" i="16"/>
  <c r="AU189" i="15"/>
  <c r="AW189" i="15" s="1"/>
  <c r="AY189" i="15" s="1"/>
  <c r="AX214" i="15" s="1"/>
  <c r="AL290" i="15"/>
  <c r="AM265" i="15"/>
  <c r="O169" i="15"/>
  <c r="AU175" i="15"/>
  <c r="AW175" i="15" s="1"/>
  <c r="AY175" i="15" s="1"/>
  <c r="AX200" i="15" s="1"/>
  <c r="O163" i="15"/>
  <c r="AL294" i="15"/>
  <c r="AM269" i="15"/>
  <c r="O187" i="15"/>
  <c r="AB208" i="15"/>
  <c r="AA233" i="15" s="1"/>
  <c r="X243" i="15"/>
  <c r="Z243" i="15" s="1"/>
  <c r="L243" i="15"/>
  <c r="AR249" i="15"/>
  <c r="U157" i="15"/>
  <c r="M186" i="15"/>
  <c r="N186" i="15"/>
  <c r="O189" i="15"/>
  <c r="X235" i="15"/>
  <c r="Z235" i="15" s="1"/>
  <c r="L235" i="15"/>
  <c r="C241" i="15"/>
  <c r="X221" i="15"/>
  <c r="Z221" i="15" s="1"/>
  <c r="AB221" i="15" s="1"/>
  <c r="L221" i="15"/>
  <c r="E331" i="15"/>
  <c r="AO280" i="15"/>
  <c r="AQ280" i="15" s="1"/>
  <c r="AS220" i="15"/>
  <c r="AT220" i="15"/>
  <c r="B261" i="15"/>
  <c r="G261" i="15" s="1"/>
  <c r="AK261" i="15"/>
  <c r="AN261" i="15" s="1"/>
  <c r="A286" i="15"/>
  <c r="H261" i="15"/>
  <c r="AP261" i="15" s="1"/>
  <c r="AE261" i="15"/>
  <c r="AL298" i="15"/>
  <c r="AM273" i="15"/>
  <c r="AS226" i="15"/>
  <c r="AT226" i="15"/>
  <c r="BB89" i="15"/>
  <c r="AB202" i="15"/>
  <c r="AA227" i="15" s="1"/>
  <c r="T135" i="15"/>
  <c r="U135" i="15" s="1"/>
  <c r="AD110" i="15"/>
  <c r="AZ110" i="15" s="1"/>
  <c r="BB110" i="15" s="1"/>
  <c r="AU177" i="15"/>
  <c r="AW177" i="15" s="1"/>
  <c r="AY177" i="15" s="1"/>
  <c r="AX202" i="15" s="1"/>
  <c r="AR243" i="15"/>
  <c r="E332" i="15"/>
  <c r="X231" i="15"/>
  <c r="Z231" i="15" s="1"/>
  <c r="L231" i="15"/>
  <c r="AO256" i="15"/>
  <c r="AQ256" i="15" s="1"/>
  <c r="BB95" i="15"/>
  <c r="M226" i="15"/>
  <c r="N226" i="15"/>
  <c r="AL334" i="15"/>
  <c r="AM309" i="15"/>
  <c r="A322" i="15"/>
  <c r="B297" i="15"/>
  <c r="G297" i="15" s="1"/>
  <c r="AK297" i="15"/>
  <c r="AN297" i="15" s="1"/>
  <c r="H297" i="15"/>
  <c r="AP297" i="15" s="1"/>
  <c r="AE297" i="15"/>
  <c r="O197" i="15"/>
  <c r="AS196" i="15"/>
  <c r="AT196" i="15"/>
  <c r="E311" i="15"/>
  <c r="O207" i="15"/>
  <c r="O167" i="15"/>
  <c r="AO276" i="15"/>
  <c r="AQ276" i="15" s="1"/>
  <c r="E327" i="15"/>
  <c r="T148" i="15"/>
  <c r="U148" i="15" s="1"/>
  <c r="AD123" i="15"/>
  <c r="AZ123" i="15" s="1"/>
  <c r="BB123" i="15" s="1"/>
  <c r="AD116" i="15"/>
  <c r="AZ116" i="15" s="1"/>
  <c r="T141" i="15"/>
  <c r="U141" i="15" s="1"/>
  <c r="AK271" i="15"/>
  <c r="AN271" i="15" s="1"/>
  <c r="H271" i="15"/>
  <c r="AP271" i="15" s="1"/>
  <c r="A296" i="15"/>
  <c r="AE271" i="15"/>
  <c r="B271" i="15"/>
  <c r="G271" i="15" s="1"/>
  <c r="E317" i="15"/>
  <c r="AO264" i="15"/>
  <c r="AQ264" i="15" s="1"/>
  <c r="M192" i="15"/>
  <c r="N192" i="15"/>
  <c r="L223" i="15"/>
  <c r="X223" i="15"/>
  <c r="Z223" i="15" s="1"/>
  <c r="AR253" i="15"/>
  <c r="Q176" i="15"/>
  <c r="R176" i="15" s="1"/>
  <c r="S176" i="15" s="1"/>
  <c r="AO274" i="15"/>
  <c r="AQ274" i="15" s="1"/>
  <c r="AU167" i="15"/>
  <c r="AW167" i="15" s="1"/>
  <c r="AY167" i="15" s="1"/>
  <c r="AX192" i="15" s="1"/>
  <c r="AB188" i="15"/>
  <c r="AA213" i="15" s="1"/>
  <c r="E320" i="15"/>
  <c r="C96" i="15"/>
  <c r="A316" i="15"/>
  <c r="B291" i="15"/>
  <c r="G291" i="15" s="1"/>
  <c r="AK291" i="15"/>
  <c r="AN291" i="15" s="1"/>
  <c r="H291" i="15"/>
  <c r="AP291" i="15" s="1"/>
  <c r="AE291" i="15"/>
  <c r="O181" i="15"/>
  <c r="AL308" i="15"/>
  <c r="AM283" i="15"/>
  <c r="AS212" i="15"/>
  <c r="AT212" i="15"/>
  <c r="Q158" i="15"/>
  <c r="R158" i="15" s="1"/>
  <c r="S158" i="15" s="1"/>
  <c r="S5" i="16"/>
  <c r="E319" i="15"/>
  <c r="X211" i="15"/>
  <c r="Z211" i="15" s="1"/>
  <c r="L211" i="15"/>
  <c r="X255" i="15"/>
  <c r="Z255" i="15" s="1"/>
  <c r="AB255" i="15" s="1"/>
  <c r="L255" i="15"/>
  <c r="X257" i="15"/>
  <c r="Z257" i="15" s="1"/>
  <c r="AB257" i="15" s="1"/>
  <c r="AA282" i="15" s="1"/>
  <c r="L257" i="15"/>
  <c r="H80" i="14"/>
  <c r="G80" i="14"/>
  <c r="E273" i="14"/>
  <c r="F272" i="14"/>
  <c r="K128" i="14"/>
  <c r="M128" i="14" s="1"/>
  <c r="I79" i="14"/>
  <c r="J79" i="14" s="1"/>
  <c r="E102" i="14"/>
  <c r="G102" i="14" s="1"/>
  <c r="E82" i="14"/>
  <c r="F81" i="14"/>
  <c r="H216" i="14"/>
  <c r="K216" i="14" s="1"/>
  <c r="E217" i="14"/>
  <c r="D103" i="14"/>
  <c r="F103" i="14" s="1"/>
  <c r="E131" i="14"/>
  <c r="G130" i="14"/>
  <c r="H130" i="14" s="1"/>
  <c r="J129" i="14"/>
  <c r="I129" i="14"/>
  <c r="L129" i="14"/>
  <c r="T59" i="14"/>
  <c r="T44" i="14"/>
  <c r="T34" i="14"/>
  <c r="T24" i="14"/>
  <c r="T49" i="14"/>
  <c r="T54" i="14"/>
  <c r="T9" i="14"/>
  <c r="U2" i="14"/>
  <c r="T10" i="14"/>
  <c r="T4" i="14"/>
  <c r="T3" i="14"/>
  <c r="E236" i="14"/>
  <c r="F235" i="14"/>
  <c r="AN293" i="15" l="1"/>
  <c r="AN299" i="15"/>
  <c r="K102" i="14"/>
  <c r="I102" i="14"/>
  <c r="H102" i="14"/>
  <c r="J102" i="14" s="1"/>
  <c r="L102" i="14" s="1"/>
  <c r="M102" i="14" s="1"/>
  <c r="N102" i="14" s="1"/>
  <c r="AN273" i="15"/>
  <c r="O214" i="15"/>
  <c r="D164" i="14"/>
  <c r="V7" i="14"/>
  <c r="V5" i="14"/>
  <c r="V6" i="14"/>
  <c r="W8" i="14"/>
  <c r="AN283" i="15"/>
  <c r="R68" i="16"/>
  <c r="J68" i="16"/>
  <c r="AN277" i="15"/>
  <c r="M101" i="14"/>
  <c r="N101" i="14"/>
  <c r="D165" i="14"/>
  <c r="AU200" i="15"/>
  <c r="AW200" i="15" s="1"/>
  <c r="AU194" i="15"/>
  <c r="AW194" i="15" s="1"/>
  <c r="AY194" i="15" s="1"/>
  <c r="AX219" i="15" s="1"/>
  <c r="AN301" i="15"/>
  <c r="AO301" i="15" s="1"/>
  <c r="AQ301" i="15" s="1"/>
  <c r="AN289" i="15"/>
  <c r="AB235" i="15"/>
  <c r="AA260" i="15" s="1"/>
  <c r="AB245" i="15"/>
  <c r="AA270" i="15" s="1"/>
  <c r="O228" i="15"/>
  <c r="AU218" i="15"/>
  <c r="AW218" i="15" s="1"/>
  <c r="AY218" i="15" s="1"/>
  <c r="AX243" i="15" s="1"/>
  <c r="O192" i="15"/>
  <c r="O224" i="15"/>
  <c r="Q224" i="15" s="1"/>
  <c r="R224" i="15" s="1"/>
  <c r="S224" i="15" s="1"/>
  <c r="S140" i="15"/>
  <c r="U140" i="15" s="1"/>
  <c r="AB237" i="15"/>
  <c r="AA262" i="15" s="1"/>
  <c r="AB225" i="15"/>
  <c r="AB231" i="15"/>
  <c r="AA256" i="15" s="1"/>
  <c r="AN269" i="15"/>
  <c r="AU192" i="15"/>
  <c r="AW192" i="15" s="1"/>
  <c r="O222" i="15"/>
  <c r="Q222" i="15" s="1"/>
  <c r="R222" i="15" s="1"/>
  <c r="S222" i="15" s="1"/>
  <c r="AB211" i="15"/>
  <c r="AA236" i="15" s="1"/>
  <c r="AU196" i="15"/>
  <c r="AW196" i="15" s="1"/>
  <c r="AY196" i="15" s="1"/>
  <c r="AX221" i="15" s="1"/>
  <c r="AA274" i="15"/>
  <c r="O196" i="15"/>
  <c r="Q196" i="15" s="1"/>
  <c r="R196" i="15" s="1"/>
  <c r="S196" i="15" s="1"/>
  <c r="AU214" i="15"/>
  <c r="AW214" i="15" s="1"/>
  <c r="AY214" i="15" s="1"/>
  <c r="AX239" i="15" s="1"/>
  <c r="AU222" i="15"/>
  <c r="AW222" i="15" s="1"/>
  <c r="AY222" i="15" s="1"/>
  <c r="AX247" i="15" s="1"/>
  <c r="AU186" i="15"/>
  <c r="AW186" i="15" s="1"/>
  <c r="AY186" i="15" s="1"/>
  <c r="AX211" i="15" s="1"/>
  <c r="O216" i="15"/>
  <c r="Q216" i="15" s="1"/>
  <c r="R216" i="15" s="1"/>
  <c r="S216" i="15" s="1"/>
  <c r="AU228" i="15"/>
  <c r="AW228" i="15" s="1"/>
  <c r="AY228" i="15" s="1"/>
  <c r="AX253" i="15" s="1"/>
  <c r="AU188" i="15"/>
  <c r="AW188" i="15" s="1"/>
  <c r="AY188" i="15" s="1"/>
  <c r="AX213" i="15" s="1"/>
  <c r="O206" i="15"/>
  <c r="AY234" i="15"/>
  <c r="AX259" i="15" s="1"/>
  <c r="AA246" i="15"/>
  <c r="AU212" i="15"/>
  <c r="AW212" i="15" s="1"/>
  <c r="AY212" i="15" s="1"/>
  <c r="AX237" i="15" s="1"/>
  <c r="AN309" i="15"/>
  <c r="AO309" i="15" s="1"/>
  <c r="AQ309" i="15" s="1"/>
  <c r="P62" i="16"/>
  <c r="AB217" i="15"/>
  <c r="AA242" i="15" s="1"/>
  <c r="O194" i="15"/>
  <c r="Q194" i="15" s="1"/>
  <c r="R194" i="15" s="1"/>
  <c r="S194" i="15" s="1"/>
  <c r="AB241" i="15"/>
  <c r="AA266" i="15" s="1"/>
  <c r="AU224" i="15"/>
  <c r="AW224" i="15" s="1"/>
  <c r="AY224" i="15" s="1"/>
  <c r="AX249" i="15" s="1"/>
  <c r="AB229" i="15"/>
  <c r="AA254" i="15" s="1"/>
  <c r="AU204" i="15"/>
  <c r="AW204" i="15" s="1"/>
  <c r="AY204" i="15" s="1"/>
  <c r="AX229" i="15" s="1"/>
  <c r="O204" i="15"/>
  <c r="AU202" i="15"/>
  <c r="AW202" i="15" s="1"/>
  <c r="AY202" i="15" s="1"/>
  <c r="AX227" i="15" s="1"/>
  <c r="O226" i="15"/>
  <c r="Q226" i="15" s="1"/>
  <c r="R226" i="15" s="1"/>
  <c r="AA280" i="15"/>
  <c r="AN265" i="15"/>
  <c r="AO265" i="15" s="1"/>
  <c r="AQ265" i="15" s="1"/>
  <c r="O230" i="15"/>
  <c r="Q230" i="15" s="1"/>
  <c r="R230" i="15" s="1"/>
  <c r="S230" i="15" s="1"/>
  <c r="AY200" i="15"/>
  <c r="AX225" i="15" s="1"/>
  <c r="O210" i="15"/>
  <c r="Q210" i="15" s="1"/>
  <c r="R210" i="15" s="1"/>
  <c r="S210" i="15" s="1"/>
  <c r="AD148" i="15"/>
  <c r="AZ148" i="15" s="1"/>
  <c r="BB148" i="15" s="1"/>
  <c r="J297" i="15"/>
  <c r="K297" i="15" s="1"/>
  <c r="I297" i="15"/>
  <c r="T154" i="15"/>
  <c r="U154" i="15" s="1"/>
  <c r="AD129" i="15"/>
  <c r="AZ129" i="15" s="1"/>
  <c r="BB129" i="15" s="1"/>
  <c r="T180" i="15"/>
  <c r="U180" i="15" s="1"/>
  <c r="AD155" i="15"/>
  <c r="AZ155" i="15" s="1"/>
  <c r="BB155" i="15" s="1"/>
  <c r="BB92" i="15"/>
  <c r="J305" i="15"/>
  <c r="K305" i="15" s="1"/>
  <c r="I305" i="15"/>
  <c r="J303" i="15"/>
  <c r="K303" i="15" s="1"/>
  <c r="I303" i="15"/>
  <c r="J293" i="15"/>
  <c r="K293" i="15" s="1"/>
  <c r="I293" i="15"/>
  <c r="BB118" i="15"/>
  <c r="J291" i="15"/>
  <c r="K291" i="15" s="1"/>
  <c r="I291" i="15"/>
  <c r="J295" i="15"/>
  <c r="K295" i="15" s="1"/>
  <c r="I295" i="15"/>
  <c r="J309" i="15"/>
  <c r="K309" i="15" s="1"/>
  <c r="I309" i="15"/>
  <c r="T178" i="15"/>
  <c r="U178" i="15" s="1"/>
  <c r="AD153" i="15"/>
  <c r="AZ153" i="15" s="1"/>
  <c r="BB153" i="15" s="1"/>
  <c r="J289" i="15"/>
  <c r="K289" i="15" s="1"/>
  <c r="I289" i="15"/>
  <c r="BB120" i="15"/>
  <c r="BB94" i="15"/>
  <c r="T158" i="15"/>
  <c r="U158" i="15" s="1"/>
  <c r="AD133" i="15"/>
  <c r="AZ133" i="15" s="1"/>
  <c r="BB133" i="15" s="1"/>
  <c r="T144" i="15"/>
  <c r="U144" i="15" s="1"/>
  <c r="AD119" i="15"/>
  <c r="AZ119" i="15" s="1"/>
  <c r="BB113" i="15"/>
  <c r="Q181" i="15"/>
  <c r="R181" i="15" s="1"/>
  <c r="S181" i="15" s="1"/>
  <c r="H296" i="15"/>
  <c r="AP296" i="15" s="1"/>
  <c r="AE296" i="15"/>
  <c r="B296" i="15"/>
  <c r="G296" i="15" s="1"/>
  <c r="A321" i="15"/>
  <c r="AK296" i="15"/>
  <c r="AR276" i="15"/>
  <c r="I275" i="15"/>
  <c r="J275" i="15"/>
  <c r="K275" i="15" s="1"/>
  <c r="Q173" i="15"/>
  <c r="R173" i="15" s="1"/>
  <c r="S173" i="15" s="1"/>
  <c r="Q209" i="15"/>
  <c r="R209" i="15" s="1"/>
  <c r="S209" i="15" s="1"/>
  <c r="I273" i="15"/>
  <c r="J273" i="15"/>
  <c r="K273" i="15" s="1"/>
  <c r="N237" i="15"/>
  <c r="M237" i="15"/>
  <c r="X264" i="15"/>
  <c r="Z264" i="15" s="1"/>
  <c r="L264" i="15"/>
  <c r="BB112" i="15"/>
  <c r="N253" i="15"/>
  <c r="M253" i="15"/>
  <c r="N219" i="15"/>
  <c r="M219" i="15"/>
  <c r="N48" i="16"/>
  <c r="M52" i="15"/>
  <c r="AL313" i="15"/>
  <c r="AM288" i="15"/>
  <c r="AR246" i="15"/>
  <c r="AO281" i="15"/>
  <c r="AQ281" i="15" s="1"/>
  <c r="J281" i="15"/>
  <c r="K281" i="15" s="1"/>
  <c r="I281" i="15"/>
  <c r="AR284" i="15"/>
  <c r="X236" i="15"/>
  <c r="Z236" i="15" s="1"/>
  <c r="AB236" i="15" s="1"/>
  <c r="L236" i="15"/>
  <c r="AR244" i="15"/>
  <c r="AT235" i="15"/>
  <c r="AS235" i="15"/>
  <c r="E351" i="15"/>
  <c r="AR278" i="15"/>
  <c r="W64" i="16"/>
  <c r="V64" i="16"/>
  <c r="Q214" i="15"/>
  <c r="R214" i="15" s="1"/>
  <c r="S214" i="15" s="1"/>
  <c r="E353" i="15"/>
  <c r="N251" i="15"/>
  <c r="M251" i="15"/>
  <c r="AT233" i="15"/>
  <c r="AS233" i="15"/>
  <c r="B326" i="15"/>
  <c r="G326" i="15" s="1"/>
  <c r="AK326" i="15"/>
  <c r="AN326" i="15" s="1"/>
  <c r="A351" i="15"/>
  <c r="AE326" i="15"/>
  <c r="AT255" i="15"/>
  <c r="AS255" i="15"/>
  <c r="BB114" i="15"/>
  <c r="L270" i="15"/>
  <c r="X270" i="15"/>
  <c r="Z270" i="15" s="1"/>
  <c r="AB270" i="15" s="1"/>
  <c r="AA295" i="15" s="1"/>
  <c r="T170" i="15"/>
  <c r="U170" i="15" s="1"/>
  <c r="AD145" i="15"/>
  <c r="AZ145" i="15" s="1"/>
  <c r="X282" i="15"/>
  <c r="Z282" i="15" s="1"/>
  <c r="AB282" i="15" s="1"/>
  <c r="L282" i="15"/>
  <c r="BB86" i="15"/>
  <c r="T162" i="15"/>
  <c r="U162" i="15" s="1"/>
  <c r="AD137" i="15"/>
  <c r="AZ137" i="15" s="1"/>
  <c r="N211" i="15"/>
  <c r="M211" i="15"/>
  <c r="AO291" i="15"/>
  <c r="AQ291" i="15" s="1"/>
  <c r="B316" i="15"/>
  <c r="AK316" i="15"/>
  <c r="A341" i="15"/>
  <c r="AE316" i="15"/>
  <c r="AR274" i="15"/>
  <c r="AT253" i="15"/>
  <c r="AS253" i="15"/>
  <c r="E342" i="15"/>
  <c r="T166" i="15"/>
  <c r="U166" i="15" s="1"/>
  <c r="AD141" i="15"/>
  <c r="AZ141" i="15" s="1"/>
  <c r="Q167" i="15"/>
  <c r="R167" i="15" s="1"/>
  <c r="S167" i="15" s="1"/>
  <c r="AR256" i="15"/>
  <c r="J307" i="15"/>
  <c r="K307" i="15" s="1"/>
  <c r="I307" i="15"/>
  <c r="AU226" i="15"/>
  <c r="AW226" i="15" s="1"/>
  <c r="AY226" i="15" s="1"/>
  <c r="AX251" i="15" s="1"/>
  <c r="AO261" i="15"/>
  <c r="AQ261" i="15" s="1"/>
  <c r="J261" i="15"/>
  <c r="K261" i="15" s="1"/>
  <c r="I261" i="15"/>
  <c r="N235" i="15"/>
  <c r="M235" i="15"/>
  <c r="O186" i="15"/>
  <c r="Q187" i="15"/>
  <c r="R187" i="15" s="1"/>
  <c r="S187" i="15" s="1"/>
  <c r="Q163" i="15"/>
  <c r="R163" i="15" s="1"/>
  <c r="S163" i="15" s="1"/>
  <c r="I66" i="16"/>
  <c r="T66" i="16"/>
  <c r="AO275" i="15"/>
  <c r="AQ275" i="15" s="1"/>
  <c r="AR262" i="15"/>
  <c r="X262" i="15"/>
  <c r="Z262" i="15" s="1"/>
  <c r="L262" i="15"/>
  <c r="AO273" i="15"/>
  <c r="AQ273" i="15" s="1"/>
  <c r="AO279" i="15"/>
  <c r="AQ279" i="15" s="1"/>
  <c r="J279" i="15"/>
  <c r="K279" i="15" s="1"/>
  <c r="I279" i="15"/>
  <c r="T142" i="15"/>
  <c r="U142" i="15" s="1"/>
  <c r="AD117" i="15"/>
  <c r="AZ117" i="15" s="1"/>
  <c r="O220" i="15"/>
  <c r="AL351" i="15"/>
  <c r="AM326" i="15"/>
  <c r="AL357" i="15"/>
  <c r="AM332" i="15"/>
  <c r="J285" i="15"/>
  <c r="K285" i="15" s="1"/>
  <c r="I285" i="15"/>
  <c r="AL329" i="15"/>
  <c r="AM304" i="15"/>
  <c r="N259" i="15"/>
  <c r="M259" i="15"/>
  <c r="N241" i="15"/>
  <c r="M241" i="15"/>
  <c r="O63" i="16"/>
  <c r="N63" i="16"/>
  <c r="B18" i="16"/>
  <c r="C73" i="15"/>
  <c r="B19" i="15"/>
  <c r="N249" i="15"/>
  <c r="M249" i="15"/>
  <c r="O188" i="15"/>
  <c r="N233" i="15"/>
  <c r="M233" i="15"/>
  <c r="AL341" i="15"/>
  <c r="AM316" i="15"/>
  <c r="AT215" i="15"/>
  <c r="AS215" i="15"/>
  <c r="J299" i="15"/>
  <c r="K299" i="15" s="1"/>
  <c r="I299" i="15"/>
  <c r="AR272" i="15"/>
  <c r="AR258" i="15"/>
  <c r="O202" i="15"/>
  <c r="A359" i="15"/>
  <c r="B334" i="15"/>
  <c r="AK334" i="15"/>
  <c r="H334" i="15"/>
  <c r="AP334" i="15" s="1"/>
  <c r="AE334" i="15"/>
  <c r="AB213" i="15"/>
  <c r="AA238" i="15" s="1"/>
  <c r="A319" i="15"/>
  <c r="H294" i="15"/>
  <c r="AP294" i="15" s="1"/>
  <c r="AE294" i="15"/>
  <c r="B294" i="15"/>
  <c r="G294" i="15" s="1"/>
  <c r="AK294" i="15"/>
  <c r="AN294" i="15" s="1"/>
  <c r="AB227" i="15"/>
  <c r="AA252" i="15" s="1"/>
  <c r="AO303" i="15"/>
  <c r="AQ303" i="15" s="1"/>
  <c r="B328" i="15"/>
  <c r="G328" i="15" s="1"/>
  <c r="AK328" i="15"/>
  <c r="A353" i="15"/>
  <c r="AE328" i="15"/>
  <c r="O208" i="15"/>
  <c r="AT229" i="15"/>
  <c r="AS229" i="15"/>
  <c r="H290" i="15"/>
  <c r="AP290" i="15" s="1"/>
  <c r="AE290" i="15"/>
  <c r="A315" i="15"/>
  <c r="B290" i="15"/>
  <c r="G290" i="15" s="1"/>
  <c r="AK290" i="15"/>
  <c r="A69" i="16"/>
  <c r="B68" i="16"/>
  <c r="AR260" i="15"/>
  <c r="T176" i="15"/>
  <c r="U176" i="15" s="1"/>
  <c r="AD151" i="15"/>
  <c r="AZ151" i="15" s="1"/>
  <c r="BB151" i="15" s="1"/>
  <c r="Q179" i="15"/>
  <c r="R179" i="15" s="1"/>
  <c r="S179" i="15" s="1"/>
  <c r="X248" i="15"/>
  <c r="Z248" i="15" s="1"/>
  <c r="L248" i="15"/>
  <c r="AB215" i="15"/>
  <c r="AA240" i="15" s="1"/>
  <c r="AU208" i="15"/>
  <c r="AW208" i="15" s="1"/>
  <c r="AY208" i="15" s="1"/>
  <c r="AX233" i="15" s="1"/>
  <c r="AT247" i="15"/>
  <c r="AS247" i="15"/>
  <c r="AT225" i="15"/>
  <c r="AS225" i="15"/>
  <c r="AL331" i="15"/>
  <c r="AM306" i="15"/>
  <c r="AL311" i="15"/>
  <c r="AM286" i="15"/>
  <c r="AT211" i="15"/>
  <c r="AS211" i="15"/>
  <c r="AB253" i="15"/>
  <c r="AA278" i="15" s="1"/>
  <c r="S174" i="15"/>
  <c r="U174" i="15" s="1"/>
  <c r="X238" i="15"/>
  <c r="Z238" i="15" s="1"/>
  <c r="AB238" i="15" s="1"/>
  <c r="L238" i="15"/>
  <c r="AB239" i="15"/>
  <c r="AA264" i="15" s="1"/>
  <c r="AA244" i="15"/>
  <c r="O190" i="15"/>
  <c r="AT237" i="15"/>
  <c r="AS237" i="15"/>
  <c r="AO289" i="15"/>
  <c r="AQ289" i="15" s="1"/>
  <c r="B314" i="15"/>
  <c r="G314" i="15" s="1"/>
  <c r="AK314" i="15"/>
  <c r="H314" i="15"/>
  <c r="AP314" i="15" s="1"/>
  <c r="AE314" i="15"/>
  <c r="A339" i="15"/>
  <c r="L274" i="15"/>
  <c r="X274" i="15"/>
  <c r="Z274" i="15" s="1"/>
  <c r="AT223" i="15"/>
  <c r="AS223" i="15"/>
  <c r="H306" i="15"/>
  <c r="AP306" i="15" s="1"/>
  <c r="AE306" i="15"/>
  <c r="A331" i="15"/>
  <c r="B306" i="15"/>
  <c r="G306" i="15" s="1"/>
  <c r="AK306" i="15"/>
  <c r="AN306" i="15" s="1"/>
  <c r="N225" i="15"/>
  <c r="M225" i="15"/>
  <c r="T146" i="15"/>
  <c r="U146" i="15" s="1"/>
  <c r="AD121" i="15"/>
  <c r="AZ121" i="15" s="1"/>
  <c r="BB121" i="15" s="1"/>
  <c r="AR238" i="15"/>
  <c r="O198" i="15"/>
  <c r="AU206" i="15"/>
  <c r="AW206" i="15" s="1"/>
  <c r="AY206" i="15" s="1"/>
  <c r="AX231" i="15" s="1"/>
  <c r="AA276" i="15"/>
  <c r="O46" i="16"/>
  <c r="N50" i="15"/>
  <c r="H326" i="15" s="1"/>
  <c r="AP326" i="15" s="1"/>
  <c r="A327" i="15"/>
  <c r="H302" i="15"/>
  <c r="AP302" i="15" s="1"/>
  <c r="AE302" i="15"/>
  <c r="B302" i="15"/>
  <c r="G302" i="15" s="1"/>
  <c r="AK302" i="15"/>
  <c r="AN302" i="15" s="1"/>
  <c r="J277" i="15"/>
  <c r="K277" i="15" s="1"/>
  <c r="I277" i="15"/>
  <c r="AT217" i="15"/>
  <c r="AS217" i="15"/>
  <c r="O212" i="15"/>
  <c r="O200" i="15"/>
  <c r="O232" i="15"/>
  <c r="L272" i="15"/>
  <c r="X272" i="15"/>
  <c r="Z272" i="15" s="1"/>
  <c r="AB272" i="15" s="1"/>
  <c r="T138" i="15"/>
  <c r="U138" i="15" s="1"/>
  <c r="T168" i="15"/>
  <c r="U168" i="15" s="1"/>
  <c r="AD143" i="15"/>
  <c r="AZ143" i="15" s="1"/>
  <c r="AT249" i="15"/>
  <c r="AS249" i="15"/>
  <c r="AL319" i="15"/>
  <c r="AM294" i="15"/>
  <c r="AL317" i="15"/>
  <c r="AM292" i="15"/>
  <c r="E354" i="15"/>
  <c r="X266" i="15"/>
  <c r="Z266" i="15" s="1"/>
  <c r="L266" i="15"/>
  <c r="AL327" i="15"/>
  <c r="AM302" i="15"/>
  <c r="E346" i="15"/>
  <c r="AL347" i="15"/>
  <c r="AM322" i="15"/>
  <c r="N245" i="15"/>
  <c r="M245" i="15"/>
  <c r="AT245" i="15"/>
  <c r="AS245" i="15"/>
  <c r="AB5" i="15"/>
  <c r="N227" i="15"/>
  <c r="M227" i="15"/>
  <c r="O227" i="15" s="1"/>
  <c r="AL335" i="15"/>
  <c r="AM310" i="15"/>
  <c r="N215" i="15"/>
  <c r="M215" i="15"/>
  <c r="O215" i="15" s="1"/>
  <c r="AR250" i="15"/>
  <c r="E350" i="15"/>
  <c r="E355" i="15"/>
  <c r="T5" i="16"/>
  <c r="E345" i="15"/>
  <c r="AB223" i="15"/>
  <c r="AA248" i="15" s="1"/>
  <c r="Q192" i="15"/>
  <c r="R192" i="15" s="1"/>
  <c r="S192" i="15" s="1"/>
  <c r="I271" i="15"/>
  <c r="J271" i="15"/>
  <c r="K271" i="15" s="1"/>
  <c r="E352" i="15"/>
  <c r="Q207" i="15"/>
  <c r="R207" i="15" s="1"/>
  <c r="S207" i="15" s="1"/>
  <c r="E357" i="15"/>
  <c r="E356" i="15"/>
  <c r="T182" i="15"/>
  <c r="U182" i="15" s="1"/>
  <c r="AD157" i="15"/>
  <c r="AZ157" i="15" s="1"/>
  <c r="BB157" i="15" s="1"/>
  <c r="N243" i="15"/>
  <c r="M243" i="15"/>
  <c r="AL315" i="15"/>
  <c r="AM290" i="15"/>
  <c r="AN290" i="15" s="1"/>
  <c r="AT259" i="15"/>
  <c r="AS259" i="15"/>
  <c r="AT241" i="15"/>
  <c r="AS241" i="15"/>
  <c r="AR254" i="15"/>
  <c r="AL343" i="15"/>
  <c r="AM318" i="15"/>
  <c r="X260" i="15"/>
  <c r="Z260" i="15" s="1"/>
  <c r="L260" i="15"/>
  <c r="H298" i="15"/>
  <c r="AP298" i="15" s="1"/>
  <c r="AE298" i="15"/>
  <c r="A323" i="15"/>
  <c r="B298" i="15"/>
  <c r="G298" i="15" s="1"/>
  <c r="AK298" i="15"/>
  <c r="H304" i="15"/>
  <c r="AP304" i="15" s="1"/>
  <c r="AE304" i="15"/>
  <c r="B304" i="15"/>
  <c r="G304" i="15" s="1"/>
  <c r="AK304" i="15"/>
  <c r="AN304" i="15" s="1"/>
  <c r="A329" i="15"/>
  <c r="AO305" i="15"/>
  <c r="AQ305" i="15" s="1"/>
  <c r="A355" i="15"/>
  <c r="B330" i="15"/>
  <c r="G330" i="15" s="1"/>
  <c r="AK330" i="15"/>
  <c r="H330" i="15"/>
  <c r="AP330" i="15" s="1"/>
  <c r="AE330" i="15"/>
  <c r="X244" i="15"/>
  <c r="Z244" i="15" s="1"/>
  <c r="L244" i="15"/>
  <c r="T156" i="15"/>
  <c r="U156" i="15" s="1"/>
  <c r="AD131" i="15"/>
  <c r="AZ131" i="15" s="1"/>
  <c r="BB131" i="15" s="1"/>
  <c r="E359" i="15"/>
  <c r="G334" i="15"/>
  <c r="AO285" i="15"/>
  <c r="AQ285" i="15" s="1"/>
  <c r="B310" i="15"/>
  <c r="G310" i="15" s="1"/>
  <c r="AK310" i="15"/>
  <c r="AN310" i="15" s="1"/>
  <c r="H310" i="15"/>
  <c r="AP310" i="15" s="1"/>
  <c r="A335" i="15"/>
  <c r="AE310" i="15"/>
  <c r="J287" i="15"/>
  <c r="K287" i="15" s="1"/>
  <c r="I287" i="15"/>
  <c r="C97" i="15"/>
  <c r="C122" i="15" s="1"/>
  <c r="C147" i="15" s="1"/>
  <c r="C172" i="15" s="1"/>
  <c r="C197" i="15" s="1"/>
  <c r="C222" i="15" s="1"/>
  <c r="C247" i="15" s="1"/>
  <c r="C272" i="15" s="1"/>
  <c r="C297" i="15" s="1"/>
  <c r="C322" i="15" s="1"/>
  <c r="C347" i="15" s="1"/>
  <c r="C372" i="15" s="1"/>
  <c r="C397" i="15" s="1"/>
  <c r="C422" i="15" s="1"/>
  <c r="AB233" i="15"/>
  <c r="AA258" i="15" s="1"/>
  <c r="L68" i="16"/>
  <c r="H68" i="16"/>
  <c r="C69" i="16"/>
  <c r="E349" i="15"/>
  <c r="T136" i="15"/>
  <c r="U136" i="15" s="1"/>
  <c r="AD111" i="15"/>
  <c r="AZ111" i="15" s="1"/>
  <c r="AU210" i="15"/>
  <c r="AW210" i="15" s="1"/>
  <c r="AY210" i="15" s="1"/>
  <c r="AX235" i="15" s="1"/>
  <c r="E340" i="15"/>
  <c r="E360" i="15"/>
  <c r="E67" i="16"/>
  <c r="F67" i="16"/>
  <c r="AO293" i="15"/>
  <c r="AQ293" i="15" s="1"/>
  <c r="B318" i="15"/>
  <c r="G318" i="15" s="1"/>
  <c r="AK318" i="15"/>
  <c r="AN318" i="15" s="1"/>
  <c r="H318" i="15"/>
  <c r="AP318" i="15" s="1"/>
  <c r="A343" i="15"/>
  <c r="AE318" i="15"/>
  <c r="O218" i="15"/>
  <c r="H288" i="15"/>
  <c r="AP288" i="15" s="1"/>
  <c r="AE288" i="15"/>
  <c r="B288" i="15"/>
  <c r="G288" i="15" s="1"/>
  <c r="A313" i="15"/>
  <c r="AK288" i="15"/>
  <c r="AN288" i="15" s="1"/>
  <c r="T152" i="15"/>
  <c r="U152" i="15" s="1"/>
  <c r="AO267" i="15"/>
  <c r="AQ267" i="15" s="1"/>
  <c r="J267" i="15"/>
  <c r="K267" i="15" s="1"/>
  <c r="I267" i="15"/>
  <c r="X254" i="15"/>
  <c r="Z254" i="15" s="1"/>
  <c r="L254" i="15"/>
  <c r="S65" i="16"/>
  <c r="K65" i="16"/>
  <c r="E358" i="15"/>
  <c r="E348" i="15"/>
  <c r="AR242" i="15"/>
  <c r="AT257" i="15"/>
  <c r="AS257" i="15"/>
  <c r="H308" i="15"/>
  <c r="AP308" i="15" s="1"/>
  <c r="A333" i="15"/>
  <c r="AE308" i="15"/>
  <c r="AK308" i="15"/>
  <c r="B308" i="15"/>
  <c r="G308" i="15" s="1"/>
  <c r="J283" i="15"/>
  <c r="K283" i="15" s="1"/>
  <c r="I283" i="15"/>
  <c r="N229" i="15"/>
  <c r="M229" i="15"/>
  <c r="M64" i="16"/>
  <c r="AT227" i="15"/>
  <c r="AS227" i="15"/>
  <c r="AL337" i="15"/>
  <c r="AM312" i="15"/>
  <c r="AL339" i="15"/>
  <c r="AM314" i="15"/>
  <c r="AN314" i="15" s="1"/>
  <c r="N247" i="15"/>
  <c r="M247" i="15"/>
  <c r="X252" i="15"/>
  <c r="Z252" i="15" s="1"/>
  <c r="L252" i="15"/>
  <c r="AL325" i="15"/>
  <c r="AM300" i="15"/>
  <c r="E343" i="15"/>
  <c r="AA250" i="15"/>
  <c r="AT213" i="15"/>
  <c r="AS213" i="15"/>
  <c r="E341" i="15"/>
  <c r="G316" i="15"/>
  <c r="AR240" i="15"/>
  <c r="AT221" i="15"/>
  <c r="AS221" i="15"/>
  <c r="AO277" i="15"/>
  <c r="AQ277" i="15" s="1"/>
  <c r="AO299" i="15"/>
  <c r="AQ299" i="15" s="1"/>
  <c r="B324" i="15"/>
  <c r="G324" i="15" s="1"/>
  <c r="AK324" i="15"/>
  <c r="H324" i="15"/>
  <c r="AP324" i="15" s="1"/>
  <c r="A349" i="15"/>
  <c r="AE324" i="15"/>
  <c r="X246" i="15"/>
  <c r="Z246" i="15" s="1"/>
  <c r="AB246" i="15" s="1"/>
  <c r="L246" i="15"/>
  <c r="Q204" i="15"/>
  <c r="R204" i="15" s="1"/>
  <c r="S204" i="15" s="1"/>
  <c r="X242" i="15"/>
  <c r="Z242" i="15" s="1"/>
  <c r="L242" i="15"/>
  <c r="T164" i="15"/>
  <c r="U164" i="15" s="1"/>
  <c r="AD139" i="15"/>
  <c r="AZ139" i="15" s="1"/>
  <c r="X284" i="15"/>
  <c r="Z284" i="15" s="1"/>
  <c r="AB284" i="15" s="1"/>
  <c r="L284" i="15"/>
  <c r="T150" i="15"/>
  <c r="U150" i="15" s="1"/>
  <c r="AD125" i="15"/>
  <c r="AZ125" i="15" s="1"/>
  <c r="BB125" i="15" s="1"/>
  <c r="N257" i="15"/>
  <c r="M257" i="15"/>
  <c r="E344" i="15"/>
  <c r="C121" i="15"/>
  <c r="BB116" i="15"/>
  <c r="AO297" i="15"/>
  <c r="AQ297" i="15" s="1"/>
  <c r="B322" i="15"/>
  <c r="G322" i="15" s="1"/>
  <c r="AK322" i="15"/>
  <c r="H322" i="15"/>
  <c r="AP322" i="15" s="1"/>
  <c r="AE322" i="15"/>
  <c r="A347" i="15"/>
  <c r="AL359" i="15"/>
  <c r="AM334" i="15"/>
  <c r="AN334" i="15" s="1"/>
  <c r="AT243" i="15"/>
  <c r="AS243" i="15"/>
  <c r="T160" i="15"/>
  <c r="U160" i="15" s="1"/>
  <c r="AD135" i="15"/>
  <c r="AZ135" i="15" s="1"/>
  <c r="BB135" i="15" s="1"/>
  <c r="AL323" i="15"/>
  <c r="AM298" i="15"/>
  <c r="AR280" i="15"/>
  <c r="AO307" i="15"/>
  <c r="AQ307" i="15" s="1"/>
  <c r="A357" i="15"/>
  <c r="B332" i="15"/>
  <c r="G332" i="15" s="1"/>
  <c r="AK332" i="15"/>
  <c r="AN332" i="15" s="1"/>
  <c r="H332" i="15"/>
  <c r="AP332" i="15" s="1"/>
  <c r="AE332" i="15"/>
  <c r="X256" i="15"/>
  <c r="Z256" i="15" s="1"/>
  <c r="AB256" i="15" s="1"/>
  <c r="AA281" i="15" s="1"/>
  <c r="L256" i="15"/>
  <c r="N213" i="15"/>
  <c r="M213" i="15"/>
  <c r="Q161" i="15"/>
  <c r="R161" i="15" s="1"/>
  <c r="S161" i="15" s="1"/>
  <c r="AL349" i="15"/>
  <c r="AM324" i="15"/>
  <c r="J265" i="15"/>
  <c r="K265" i="15" s="1"/>
  <c r="I265" i="15"/>
  <c r="Q228" i="15"/>
  <c r="R228" i="15" s="1"/>
  <c r="S228" i="15" s="1"/>
  <c r="AT239" i="15"/>
  <c r="AS239" i="15"/>
  <c r="AR268" i="15"/>
  <c r="N239" i="15"/>
  <c r="M239" i="15"/>
  <c r="N255" i="15"/>
  <c r="M255" i="15"/>
  <c r="AL333" i="15"/>
  <c r="AM308" i="15"/>
  <c r="N223" i="15"/>
  <c r="M223" i="15"/>
  <c r="AR264" i="15"/>
  <c r="AO271" i="15"/>
  <c r="AQ271" i="15" s="1"/>
  <c r="E336" i="15"/>
  <c r="Q197" i="15"/>
  <c r="R197" i="15" s="1"/>
  <c r="S197" i="15" s="1"/>
  <c r="N231" i="15"/>
  <c r="M231" i="15"/>
  <c r="A311" i="15"/>
  <c r="H286" i="15"/>
  <c r="AP286" i="15" s="1"/>
  <c r="AE286" i="15"/>
  <c r="B286" i="15"/>
  <c r="G286" i="15" s="1"/>
  <c r="AK286" i="15"/>
  <c r="AN286" i="15" s="1"/>
  <c r="AU220" i="15"/>
  <c r="AW220" i="15" s="1"/>
  <c r="AY220" i="15" s="1"/>
  <c r="AX245" i="15" s="1"/>
  <c r="N221" i="15"/>
  <c r="M221" i="15"/>
  <c r="C266" i="15"/>
  <c r="Q189" i="15"/>
  <c r="R189" i="15" s="1"/>
  <c r="S189" i="15" s="1"/>
  <c r="AB243" i="15"/>
  <c r="AA268" i="15" s="1"/>
  <c r="Q169" i="15"/>
  <c r="R169" i="15" s="1"/>
  <c r="S169" i="15" s="1"/>
  <c r="H300" i="15"/>
  <c r="AP300" i="15" s="1"/>
  <c r="A325" i="15"/>
  <c r="AE300" i="15"/>
  <c r="B300" i="15"/>
  <c r="G300" i="15" s="1"/>
  <c r="AK300" i="15"/>
  <c r="AN300" i="15" s="1"/>
  <c r="AO295" i="15"/>
  <c r="AQ295" i="15" s="1"/>
  <c r="B320" i="15"/>
  <c r="G320" i="15" s="1"/>
  <c r="AK320" i="15"/>
  <c r="AN320" i="15" s="1"/>
  <c r="H320" i="15"/>
  <c r="AP320" i="15" s="1"/>
  <c r="AE320" i="15"/>
  <c r="A345" i="15"/>
  <c r="X63" i="16"/>
  <c r="Y63" i="16" s="1"/>
  <c r="AR248" i="15"/>
  <c r="AT251" i="15"/>
  <c r="AS251" i="15"/>
  <c r="X276" i="15"/>
  <c r="Z276" i="15" s="1"/>
  <c r="L276" i="15"/>
  <c r="N217" i="15"/>
  <c r="M217" i="15"/>
  <c r="X240" i="15"/>
  <c r="Z240" i="15" s="1"/>
  <c r="L240" i="15"/>
  <c r="E337" i="15"/>
  <c r="AU198" i="15"/>
  <c r="AW198" i="15" s="1"/>
  <c r="AY198" i="15" s="1"/>
  <c r="AX223" i="15" s="1"/>
  <c r="AR252" i="15"/>
  <c r="E347" i="15"/>
  <c r="AR236" i="15"/>
  <c r="AO269" i="15"/>
  <c r="AQ269" i="15" s="1"/>
  <c r="J269" i="15"/>
  <c r="K269" i="15" s="1"/>
  <c r="I269" i="15"/>
  <c r="Q183" i="15"/>
  <c r="R183" i="15" s="1"/>
  <c r="S183" i="15" s="1"/>
  <c r="AT231" i="15"/>
  <c r="AS231" i="15"/>
  <c r="AO263" i="15"/>
  <c r="AQ263" i="15" s="1"/>
  <c r="J263" i="15"/>
  <c r="K263" i="15" s="1"/>
  <c r="I263" i="15"/>
  <c r="AR270" i="15"/>
  <c r="H292" i="15"/>
  <c r="AP292" i="15" s="1"/>
  <c r="A317" i="15"/>
  <c r="AE292" i="15"/>
  <c r="B292" i="15"/>
  <c r="G292" i="15" s="1"/>
  <c r="AK292" i="15"/>
  <c r="AN292" i="15" s="1"/>
  <c r="Q165" i="15"/>
  <c r="R165" i="15" s="1"/>
  <c r="S165" i="15" s="1"/>
  <c r="U65" i="16"/>
  <c r="AY192" i="15"/>
  <c r="AX217" i="15" s="1"/>
  <c r="AO287" i="15"/>
  <c r="AQ287" i="15" s="1"/>
  <c r="B312" i="15"/>
  <c r="G312" i="15" s="1"/>
  <c r="AK312" i="15"/>
  <c r="AN312" i="15" s="1"/>
  <c r="H312" i="15"/>
  <c r="AP312" i="15" s="1"/>
  <c r="AE312" i="15"/>
  <c r="A337" i="15"/>
  <c r="AL353" i="15"/>
  <c r="AN328" i="15"/>
  <c r="AM328" i="15"/>
  <c r="AT219" i="15"/>
  <c r="AS219" i="15"/>
  <c r="AO283" i="15"/>
  <c r="AQ283" i="15" s="1"/>
  <c r="X250" i="15"/>
  <c r="Z250" i="15" s="1"/>
  <c r="L250" i="15"/>
  <c r="AL355" i="15"/>
  <c r="AM330" i="15"/>
  <c r="AU230" i="15"/>
  <c r="AW230" i="15" s="1"/>
  <c r="AY230" i="15" s="1"/>
  <c r="AX255" i="15" s="1"/>
  <c r="AR266" i="15"/>
  <c r="AL321" i="15"/>
  <c r="AM296" i="15"/>
  <c r="E339" i="15"/>
  <c r="AR282" i="15"/>
  <c r="X258" i="15"/>
  <c r="Z258" i="15" s="1"/>
  <c r="L258" i="15"/>
  <c r="O234" i="15"/>
  <c r="J301" i="15"/>
  <c r="K301" i="15" s="1"/>
  <c r="I301" i="15"/>
  <c r="E338" i="15"/>
  <c r="AU232" i="15"/>
  <c r="AW232" i="15" s="1"/>
  <c r="AY232" i="15" s="1"/>
  <c r="AX257" i="15" s="1"/>
  <c r="AL345" i="15"/>
  <c r="AM320" i="15"/>
  <c r="X268" i="15"/>
  <c r="Z268" i="15" s="1"/>
  <c r="L268" i="15"/>
  <c r="X278" i="15"/>
  <c r="Z278" i="15" s="1"/>
  <c r="L278" i="15"/>
  <c r="Q206" i="15"/>
  <c r="R206" i="15" s="1"/>
  <c r="S206" i="15" s="1"/>
  <c r="T184" i="15"/>
  <c r="U184" i="15" s="1"/>
  <c r="AD159" i="15"/>
  <c r="AZ159" i="15" s="1"/>
  <c r="BB159" i="15" s="1"/>
  <c r="X280" i="15"/>
  <c r="Z280" i="15" s="1"/>
  <c r="L280" i="15"/>
  <c r="BB115" i="15"/>
  <c r="T172" i="15"/>
  <c r="U172" i="15" s="1"/>
  <c r="AD147" i="15"/>
  <c r="AZ147" i="15" s="1"/>
  <c r="BB147" i="15" s="1"/>
  <c r="H81" i="14"/>
  <c r="G81" i="14"/>
  <c r="F273" i="14"/>
  <c r="E274" i="14"/>
  <c r="L130" i="14"/>
  <c r="I130" i="14"/>
  <c r="J130" i="14"/>
  <c r="E103" i="14"/>
  <c r="G103" i="14" s="1"/>
  <c r="F82" i="14"/>
  <c r="E83" i="14"/>
  <c r="U59" i="14"/>
  <c r="U44" i="14"/>
  <c r="U54" i="14"/>
  <c r="U49" i="14"/>
  <c r="U34" i="14"/>
  <c r="U24" i="14"/>
  <c r="U4" i="14"/>
  <c r="V2" i="14"/>
  <c r="U3" i="14"/>
  <c r="U9" i="14"/>
  <c r="U10" i="14"/>
  <c r="H217" i="14"/>
  <c r="K217" i="14" s="1"/>
  <c r="E218" i="14"/>
  <c r="H218" i="14" s="1"/>
  <c r="K218" i="14" s="1"/>
  <c r="F236" i="14"/>
  <c r="E237" i="14"/>
  <c r="G131" i="14"/>
  <c r="H131" i="14" s="1"/>
  <c r="E132" i="14"/>
  <c r="D104" i="14"/>
  <c r="F104" i="14" s="1"/>
  <c r="I80" i="14"/>
  <c r="J80" i="14" s="1"/>
  <c r="K129" i="14"/>
  <c r="M129" i="14" s="1"/>
  <c r="AN324" i="15" l="1"/>
  <c r="AO324" i="15" s="1"/>
  <c r="AQ324" i="15" s="1"/>
  <c r="AR324" i="15" s="1"/>
  <c r="AN322" i="15"/>
  <c r="AN298" i="15"/>
  <c r="H316" i="15"/>
  <c r="AP316" i="15" s="1"/>
  <c r="AN296" i="15"/>
  <c r="W6" i="14"/>
  <c r="X8" i="14"/>
  <c r="W7" i="14"/>
  <c r="W5" i="14"/>
  <c r="D167" i="14"/>
  <c r="R69" i="16"/>
  <c r="J69" i="16"/>
  <c r="K103" i="14"/>
  <c r="H103" i="14"/>
  <c r="I103" i="14"/>
  <c r="J103" i="14"/>
  <c r="L103" i="14" s="1"/>
  <c r="M103" i="14" s="1"/>
  <c r="N103" i="14" s="1"/>
  <c r="H328" i="15"/>
  <c r="AP328" i="15" s="1"/>
  <c r="AN308" i="15"/>
  <c r="D166" i="14"/>
  <c r="AB260" i="15"/>
  <c r="AA285" i="15" s="1"/>
  <c r="AU221" i="15"/>
  <c r="AW221" i="15" s="1"/>
  <c r="AY221" i="15" s="1"/>
  <c r="AX246" i="15" s="1"/>
  <c r="AB280" i="15"/>
  <c r="AB258" i="15"/>
  <c r="AA283" i="15" s="1"/>
  <c r="AB276" i="15"/>
  <c r="AU237" i="15"/>
  <c r="AW237" i="15" s="1"/>
  <c r="AY237" i="15" s="1"/>
  <c r="AX262" i="15" s="1"/>
  <c r="O249" i="15"/>
  <c r="AB274" i="15"/>
  <c r="AA299" i="15" s="1"/>
  <c r="AN330" i="15"/>
  <c r="AO330" i="15" s="1"/>
  <c r="AQ330" i="15" s="1"/>
  <c r="AU239" i="15"/>
  <c r="AW239" i="15" s="1"/>
  <c r="AY239" i="15" s="1"/>
  <c r="AX264" i="15" s="1"/>
  <c r="O213" i="15"/>
  <c r="AB266" i="15"/>
  <c r="AA291" i="15" s="1"/>
  <c r="AA305" i="15"/>
  <c r="AU251" i="15"/>
  <c r="AW251" i="15" s="1"/>
  <c r="AY251" i="15" s="1"/>
  <c r="AX276" i="15" s="1"/>
  <c r="AB244" i="15"/>
  <c r="AU253" i="15"/>
  <c r="AW253" i="15" s="1"/>
  <c r="AY253" i="15" s="1"/>
  <c r="AX278" i="15" s="1"/>
  <c r="AB278" i="15"/>
  <c r="AA303" i="15" s="1"/>
  <c r="O239" i="15"/>
  <c r="Q239" i="15" s="1"/>
  <c r="R239" i="15" s="1"/>
  <c r="S239" i="15" s="1"/>
  <c r="AU227" i="15"/>
  <c r="AW227" i="15" s="1"/>
  <c r="AU245" i="15"/>
  <c r="AW245" i="15" s="1"/>
  <c r="AY245" i="15" s="1"/>
  <c r="AX270" i="15" s="1"/>
  <c r="AU211" i="15"/>
  <c r="AW211" i="15" s="1"/>
  <c r="AY211" i="15" s="1"/>
  <c r="AX236" i="15" s="1"/>
  <c r="AU247" i="15"/>
  <c r="AW247" i="15" s="1"/>
  <c r="AY247" i="15" s="1"/>
  <c r="AX272" i="15" s="1"/>
  <c r="AU215" i="15"/>
  <c r="AW215" i="15" s="1"/>
  <c r="AY215" i="15" s="1"/>
  <c r="AX240" i="15" s="1"/>
  <c r="O247" i="15"/>
  <c r="Q247" i="15" s="1"/>
  <c r="R247" i="15" s="1"/>
  <c r="S247" i="15" s="1"/>
  <c r="AN316" i="15"/>
  <c r="AO316" i="15" s="1"/>
  <c r="AQ316" i="15" s="1"/>
  <c r="O211" i="15"/>
  <c r="AO308" i="15"/>
  <c r="AQ308" i="15" s="1"/>
  <c r="AA297" i="15"/>
  <c r="AB250" i="15"/>
  <c r="AA275" i="15" s="1"/>
  <c r="AA309" i="15"/>
  <c r="AY227" i="15"/>
  <c r="AX252" i="15" s="1"/>
  <c r="S226" i="15"/>
  <c r="AB268" i="15"/>
  <c r="AA293" i="15" s="1"/>
  <c r="AB240" i="15"/>
  <c r="O255" i="15"/>
  <c r="Q255" i="15" s="1"/>
  <c r="R255" i="15" s="1"/>
  <c r="S255" i="15" s="1"/>
  <c r="AB242" i="15"/>
  <c r="AA267" i="15" s="1"/>
  <c r="AB252" i="15"/>
  <c r="AA277" i="15" s="1"/>
  <c r="O229" i="15"/>
  <c r="O243" i="15"/>
  <c r="Q243" i="15" s="1"/>
  <c r="R243" i="15" s="1"/>
  <c r="O245" i="15"/>
  <c r="Q245" i="15" s="1"/>
  <c r="R245" i="15" s="1"/>
  <c r="S245" i="15" s="1"/>
  <c r="O225" i="15"/>
  <c r="Q225" i="15" s="1"/>
  <c r="R225" i="15" s="1"/>
  <c r="S225" i="15" s="1"/>
  <c r="AU225" i="15"/>
  <c r="AW225" i="15" s="1"/>
  <c r="AY225" i="15" s="1"/>
  <c r="AX250" i="15" s="1"/>
  <c r="AU229" i="15"/>
  <c r="AW229" i="15" s="1"/>
  <c r="AY229" i="15" s="1"/>
  <c r="AX254" i="15" s="1"/>
  <c r="O235" i="15"/>
  <c r="AA307" i="15"/>
  <c r="J330" i="15"/>
  <c r="K330" i="15" s="1"/>
  <c r="I330" i="15"/>
  <c r="AD146" i="15"/>
  <c r="AZ146" i="15" s="1"/>
  <c r="BB146" i="15" s="1"/>
  <c r="T171" i="15"/>
  <c r="U171" i="15" s="1"/>
  <c r="J328" i="15"/>
  <c r="K328" i="15" s="1"/>
  <c r="I328" i="15"/>
  <c r="AD166" i="15"/>
  <c r="AZ166" i="15" s="1"/>
  <c r="T191" i="15"/>
  <c r="U191" i="15" s="1"/>
  <c r="AD170" i="15"/>
  <c r="AZ170" i="15" s="1"/>
  <c r="T195" i="15"/>
  <c r="U195" i="15" s="1"/>
  <c r="AD178" i="15"/>
  <c r="AZ178" i="15" s="1"/>
  <c r="BB178" i="15" s="1"/>
  <c r="T203" i="15"/>
  <c r="U203" i="15" s="1"/>
  <c r="J318" i="15"/>
  <c r="K318" i="15" s="1"/>
  <c r="I318" i="15"/>
  <c r="AD168" i="15"/>
  <c r="AZ168" i="15" s="1"/>
  <c r="T193" i="15"/>
  <c r="U193" i="15" s="1"/>
  <c r="BB137" i="15"/>
  <c r="BB119" i="15"/>
  <c r="AD158" i="15"/>
  <c r="AZ158" i="15" s="1"/>
  <c r="BB158" i="15" s="1"/>
  <c r="T183" i="15"/>
  <c r="U183" i="15" s="1"/>
  <c r="T197" i="15"/>
  <c r="U197" i="15" s="1"/>
  <c r="AD172" i="15"/>
  <c r="AZ172" i="15" s="1"/>
  <c r="BB172" i="15" s="1"/>
  <c r="J320" i="15"/>
  <c r="K320" i="15" s="1"/>
  <c r="I320" i="15"/>
  <c r="J332" i="15"/>
  <c r="K332" i="15" s="1"/>
  <c r="I332" i="15"/>
  <c r="AD150" i="15"/>
  <c r="AZ150" i="15" s="1"/>
  <c r="BB150" i="15" s="1"/>
  <c r="T175" i="15"/>
  <c r="U175" i="15" s="1"/>
  <c r="AD152" i="15"/>
  <c r="AZ152" i="15" s="1"/>
  <c r="BB152" i="15" s="1"/>
  <c r="T177" i="15"/>
  <c r="U177" i="15" s="1"/>
  <c r="T181" i="15"/>
  <c r="AD156" i="15"/>
  <c r="AZ156" i="15" s="1"/>
  <c r="BB156" i="15" s="1"/>
  <c r="T163" i="15"/>
  <c r="AD138" i="15"/>
  <c r="AZ138" i="15" s="1"/>
  <c r="J326" i="15"/>
  <c r="K326" i="15" s="1"/>
  <c r="I326" i="15"/>
  <c r="AD144" i="15"/>
  <c r="AZ144" i="15" s="1"/>
  <c r="T169" i="15"/>
  <c r="U169" i="15" s="1"/>
  <c r="AD184" i="15"/>
  <c r="AZ184" i="15" s="1"/>
  <c r="BB184" i="15" s="1"/>
  <c r="T209" i="15"/>
  <c r="U209" i="15" s="1"/>
  <c r="J312" i="15"/>
  <c r="K312" i="15" s="1"/>
  <c r="I312" i="15"/>
  <c r="AD160" i="15"/>
  <c r="AZ160" i="15" s="1"/>
  <c r="BB160" i="15" s="1"/>
  <c r="T185" i="15"/>
  <c r="U185" i="15" s="1"/>
  <c r="T189" i="15"/>
  <c r="AD164" i="15"/>
  <c r="AZ164" i="15" s="1"/>
  <c r="J324" i="15"/>
  <c r="K324" i="15" s="1"/>
  <c r="I324" i="15"/>
  <c r="BB117" i="15"/>
  <c r="BB141" i="15"/>
  <c r="E364" i="15"/>
  <c r="AR283" i="15"/>
  <c r="H317" i="15"/>
  <c r="AP317" i="15" s="1"/>
  <c r="A342" i="15"/>
  <c r="AE317" i="15"/>
  <c r="B317" i="15"/>
  <c r="G317" i="15" s="1"/>
  <c r="AK317" i="15"/>
  <c r="X263" i="15"/>
  <c r="Z263" i="15" s="1"/>
  <c r="L263" i="15"/>
  <c r="AR309" i="15"/>
  <c r="AT252" i="15"/>
  <c r="AS252" i="15"/>
  <c r="AR307" i="15"/>
  <c r="AT240" i="15"/>
  <c r="AS240" i="15"/>
  <c r="N280" i="15"/>
  <c r="M280" i="15"/>
  <c r="N268" i="15"/>
  <c r="M268" i="15"/>
  <c r="Q234" i="15"/>
  <c r="R234" i="15" s="1"/>
  <c r="S234" i="15" s="1"/>
  <c r="AT266" i="15"/>
  <c r="AS266" i="15"/>
  <c r="AU219" i="15"/>
  <c r="AW219" i="15" s="1"/>
  <c r="AY219" i="15" s="1"/>
  <c r="AX244" i="15" s="1"/>
  <c r="AL378" i="15"/>
  <c r="AM353" i="15"/>
  <c r="V65" i="16"/>
  <c r="W65" i="16"/>
  <c r="AR269" i="15"/>
  <c r="J322" i="15"/>
  <c r="K322" i="15" s="1"/>
  <c r="I322" i="15"/>
  <c r="N240" i="15"/>
  <c r="M240" i="15"/>
  <c r="A370" i="15"/>
  <c r="AE345" i="15"/>
  <c r="B345" i="15"/>
  <c r="AK345" i="15"/>
  <c r="AO300" i="15"/>
  <c r="AQ300" i="15" s="1"/>
  <c r="O221" i="15"/>
  <c r="J286" i="15"/>
  <c r="K286" i="15" s="1"/>
  <c r="I286" i="15"/>
  <c r="O231" i="15"/>
  <c r="AT268" i="15"/>
  <c r="AS268" i="15"/>
  <c r="N256" i="15"/>
  <c r="M256" i="15"/>
  <c r="AL348" i="15"/>
  <c r="AM323" i="15"/>
  <c r="AU243" i="15"/>
  <c r="AW243" i="15" s="1"/>
  <c r="AY243" i="15" s="1"/>
  <c r="AX268" i="15" s="1"/>
  <c r="AL384" i="15"/>
  <c r="AM359" i="15"/>
  <c r="O257" i="15"/>
  <c r="A374" i="15"/>
  <c r="AE349" i="15"/>
  <c r="B349" i="15"/>
  <c r="G349" i="15" s="1"/>
  <c r="AK349" i="15"/>
  <c r="AR299" i="15"/>
  <c r="J316" i="15"/>
  <c r="K316" i="15" s="1"/>
  <c r="I316" i="15"/>
  <c r="H333" i="15"/>
  <c r="AP333" i="15" s="1"/>
  <c r="A358" i="15"/>
  <c r="AE333" i="15"/>
  <c r="B333" i="15"/>
  <c r="G333" i="15" s="1"/>
  <c r="AK333" i="15"/>
  <c r="H313" i="15"/>
  <c r="AP313" i="15" s="1"/>
  <c r="A338" i="15"/>
  <c r="AE313" i="15"/>
  <c r="B313" i="15"/>
  <c r="G313" i="15" s="1"/>
  <c r="AK313" i="15"/>
  <c r="Q218" i="15"/>
  <c r="R218" i="15" s="1"/>
  <c r="S218" i="15" s="1"/>
  <c r="E374" i="15"/>
  <c r="A360" i="15"/>
  <c r="H335" i="15"/>
  <c r="AP335" i="15" s="1"/>
  <c r="AE335" i="15"/>
  <c r="B335" i="15"/>
  <c r="G335" i="15" s="1"/>
  <c r="AK335" i="15"/>
  <c r="AR285" i="15"/>
  <c r="J334" i="15"/>
  <c r="K334" i="15" s="1"/>
  <c r="I334" i="15"/>
  <c r="A380" i="15"/>
  <c r="B355" i="15"/>
  <c r="AK355" i="15"/>
  <c r="AE355" i="15"/>
  <c r="AO304" i="15"/>
  <c r="AQ304" i="15" s="1"/>
  <c r="H323" i="15"/>
  <c r="AP323" i="15" s="1"/>
  <c r="A348" i="15"/>
  <c r="AE323" i="15"/>
  <c r="B323" i="15"/>
  <c r="G323" i="15" s="1"/>
  <c r="AK323" i="15"/>
  <c r="N260" i="15"/>
  <c r="M260" i="15"/>
  <c r="AL368" i="15"/>
  <c r="AM343" i="15"/>
  <c r="AU241" i="15"/>
  <c r="AW241" i="15" s="1"/>
  <c r="AY241" i="15" s="1"/>
  <c r="AX266" i="15" s="1"/>
  <c r="AL340" i="15"/>
  <c r="AM315" i="15"/>
  <c r="E375" i="15"/>
  <c r="AL360" i="15"/>
  <c r="AM335" i="15"/>
  <c r="AC5" i="15"/>
  <c r="AL352" i="15"/>
  <c r="AM327" i="15"/>
  <c r="AU217" i="15"/>
  <c r="AW217" i="15" s="1"/>
  <c r="AY217" i="15" s="1"/>
  <c r="AX242" i="15" s="1"/>
  <c r="H327" i="15"/>
  <c r="AP327" i="15" s="1"/>
  <c r="AE327" i="15"/>
  <c r="A352" i="15"/>
  <c r="B327" i="15"/>
  <c r="G327" i="15" s="1"/>
  <c r="AK327" i="15"/>
  <c r="AO306" i="15"/>
  <c r="AQ306" i="15" s="1"/>
  <c r="AO314" i="15"/>
  <c r="AQ314" i="15" s="1"/>
  <c r="AR289" i="15"/>
  <c r="AA263" i="15"/>
  <c r="B69" i="16"/>
  <c r="A70" i="16"/>
  <c r="AO290" i="15"/>
  <c r="AQ290" i="15" s="1"/>
  <c r="A378" i="15"/>
  <c r="B353" i="15"/>
  <c r="AK353" i="15"/>
  <c r="AN353" i="15" s="1"/>
  <c r="AE353" i="15"/>
  <c r="Q202" i="15"/>
  <c r="R202" i="15" s="1"/>
  <c r="S202" i="15" s="1"/>
  <c r="O233" i="15"/>
  <c r="P63" i="16"/>
  <c r="O259" i="15"/>
  <c r="AL376" i="15"/>
  <c r="AM351" i="15"/>
  <c r="X279" i="15"/>
  <c r="Z279" i="15" s="1"/>
  <c r="L279" i="15"/>
  <c r="AT262" i="15"/>
  <c r="AS262" i="15"/>
  <c r="Q186" i="15"/>
  <c r="R186" i="15" s="1"/>
  <c r="S186" i="15" s="1"/>
  <c r="A366" i="15"/>
  <c r="AE341" i="15"/>
  <c r="B341" i="15"/>
  <c r="G341" i="15" s="1"/>
  <c r="AK341" i="15"/>
  <c r="AR291" i="15"/>
  <c r="AU255" i="15"/>
  <c r="AW255" i="15" s="1"/>
  <c r="AY255" i="15" s="1"/>
  <c r="AX280" i="15" s="1"/>
  <c r="A376" i="15"/>
  <c r="AK351" i="15"/>
  <c r="AE351" i="15"/>
  <c r="B351" i="15"/>
  <c r="G351" i="15" s="1"/>
  <c r="AR301" i="15"/>
  <c r="X64" i="16"/>
  <c r="Y64" i="16" s="1"/>
  <c r="AA261" i="15"/>
  <c r="N49" i="16"/>
  <c r="M53" i="15"/>
  <c r="O253" i="15"/>
  <c r="N264" i="15"/>
  <c r="M264" i="15"/>
  <c r="X275" i="15"/>
  <c r="Z275" i="15" s="1"/>
  <c r="L275" i="15"/>
  <c r="H321" i="15"/>
  <c r="AP321" i="15" s="1"/>
  <c r="A346" i="15"/>
  <c r="AE321" i="15"/>
  <c r="B321" i="15"/>
  <c r="G321" i="15" s="1"/>
  <c r="AK321" i="15"/>
  <c r="X309" i="15"/>
  <c r="Z309" i="15" s="1"/>
  <c r="AB309" i="15" s="1"/>
  <c r="AA334" i="15" s="1"/>
  <c r="L309" i="15"/>
  <c r="X297" i="15"/>
  <c r="Z297" i="15" s="1"/>
  <c r="L297" i="15"/>
  <c r="T173" i="15"/>
  <c r="U173" i="15" s="1"/>
  <c r="N250" i="15"/>
  <c r="M250" i="15"/>
  <c r="J300" i="15"/>
  <c r="K300" i="15" s="1"/>
  <c r="I300" i="15"/>
  <c r="U189" i="15"/>
  <c r="C291" i="15"/>
  <c r="AR271" i="15"/>
  <c r="AA265" i="15"/>
  <c r="AR295" i="15"/>
  <c r="AO286" i="15"/>
  <c r="AQ286" i="15" s="1"/>
  <c r="AT264" i="15"/>
  <c r="AS264" i="15"/>
  <c r="Q213" i="15"/>
  <c r="R213" i="15" s="1"/>
  <c r="S213" i="15" s="1"/>
  <c r="AT280" i="15"/>
  <c r="AS280" i="15"/>
  <c r="A372" i="15"/>
  <c r="AE347" i="15"/>
  <c r="B347" i="15"/>
  <c r="G347" i="15" s="1"/>
  <c r="AK347" i="15"/>
  <c r="C146" i="15"/>
  <c r="BB139" i="15"/>
  <c r="N242" i="15"/>
  <c r="M242" i="15"/>
  <c r="N246" i="15"/>
  <c r="M246" i="15"/>
  <c r="AR277" i="15"/>
  <c r="E366" i="15"/>
  <c r="N252" i="15"/>
  <c r="M252" i="15"/>
  <c r="O64" i="16"/>
  <c r="N64" i="16"/>
  <c r="Q229" i="15"/>
  <c r="R229" i="15" s="1"/>
  <c r="S229" i="15" s="1"/>
  <c r="J308" i="15"/>
  <c r="K308" i="15" s="1"/>
  <c r="I308" i="15"/>
  <c r="AT242" i="15"/>
  <c r="AS242" i="15"/>
  <c r="E383" i="15"/>
  <c r="N254" i="15"/>
  <c r="M254" i="15"/>
  <c r="AR267" i="15"/>
  <c r="J288" i="15"/>
  <c r="K288" i="15" s="1"/>
  <c r="I288" i="15"/>
  <c r="AO318" i="15"/>
  <c r="AQ318" i="15" s="1"/>
  <c r="E365" i="15"/>
  <c r="BB111" i="15"/>
  <c r="C70" i="16"/>
  <c r="L69" i="16"/>
  <c r="H69" i="16"/>
  <c r="X287" i="15"/>
  <c r="Z287" i="15" s="1"/>
  <c r="L287" i="15"/>
  <c r="E384" i="15"/>
  <c r="AR305" i="15"/>
  <c r="H329" i="15"/>
  <c r="AP329" i="15" s="1"/>
  <c r="A354" i="15"/>
  <c r="AE329" i="15"/>
  <c r="B329" i="15"/>
  <c r="G329" i="15" s="1"/>
  <c r="AK329" i="15"/>
  <c r="AO298" i="15"/>
  <c r="AQ298" i="15" s="1"/>
  <c r="AD182" i="15"/>
  <c r="AZ182" i="15" s="1"/>
  <c r="BB182" i="15" s="1"/>
  <c r="T207" i="15"/>
  <c r="U207" i="15" s="1"/>
  <c r="U5" i="16"/>
  <c r="E380" i="15"/>
  <c r="G355" i="15"/>
  <c r="AD162" i="15"/>
  <c r="AZ162" i="15" s="1"/>
  <c r="T187" i="15"/>
  <c r="Q227" i="15"/>
  <c r="R227" i="15" s="1"/>
  <c r="S227" i="15" s="1"/>
  <c r="E371" i="15"/>
  <c r="E379" i="15"/>
  <c r="AL344" i="15"/>
  <c r="AM319" i="15"/>
  <c r="BB143" i="15"/>
  <c r="Q232" i="15"/>
  <c r="R232" i="15" s="1"/>
  <c r="S232" i="15" s="1"/>
  <c r="J302" i="15"/>
  <c r="K302" i="15" s="1"/>
  <c r="I302" i="15"/>
  <c r="O47" i="16"/>
  <c r="N51" i="15"/>
  <c r="H353" i="15" s="1"/>
  <c r="AP353" i="15" s="1"/>
  <c r="Q198" i="15"/>
  <c r="R198" i="15" s="1"/>
  <c r="S198" i="15" s="1"/>
  <c r="N274" i="15"/>
  <c r="M274" i="15"/>
  <c r="AD174" i="15"/>
  <c r="AZ174" i="15" s="1"/>
  <c r="BB174" i="15" s="1"/>
  <c r="T199" i="15"/>
  <c r="U199" i="15" s="1"/>
  <c r="F68" i="16"/>
  <c r="E68" i="16"/>
  <c r="Q208" i="15"/>
  <c r="R208" i="15" s="1"/>
  <c r="S208" i="15" s="1"/>
  <c r="H319" i="15"/>
  <c r="AP319" i="15" s="1"/>
  <c r="A344" i="15"/>
  <c r="AE319" i="15"/>
  <c r="B319" i="15"/>
  <c r="G319" i="15" s="1"/>
  <c r="AK319" i="15"/>
  <c r="AN319" i="15" s="1"/>
  <c r="X299" i="15"/>
  <c r="Z299" i="15" s="1"/>
  <c r="AB299" i="15" s="1"/>
  <c r="L299" i="15"/>
  <c r="B19" i="16"/>
  <c r="C74" i="15"/>
  <c r="B20" i="15"/>
  <c r="AL354" i="15"/>
  <c r="AM329" i="15"/>
  <c r="AN329" i="15" s="1"/>
  <c r="T167" i="15"/>
  <c r="U167" i="15" s="1"/>
  <c r="AD142" i="15"/>
  <c r="AZ142" i="15" s="1"/>
  <c r="N262" i="15"/>
  <c r="M262" i="15"/>
  <c r="AR275" i="15"/>
  <c r="U163" i="15"/>
  <c r="Q235" i="15"/>
  <c r="R235" i="15" s="1"/>
  <c r="S235" i="15" s="1"/>
  <c r="AR261" i="15"/>
  <c r="AT274" i="15"/>
  <c r="AS274" i="15"/>
  <c r="Q211" i="15"/>
  <c r="R211" i="15" s="1"/>
  <c r="S211" i="15" s="1"/>
  <c r="BB145" i="15"/>
  <c r="N270" i="15"/>
  <c r="M270" i="15"/>
  <c r="E378" i="15"/>
  <c r="G353" i="15"/>
  <c r="E376" i="15"/>
  <c r="AT244" i="15"/>
  <c r="AS244" i="15"/>
  <c r="AR281" i="15"/>
  <c r="AB264" i="15"/>
  <c r="AA289" i="15" s="1"/>
  <c r="X273" i="15"/>
  <c r="Z273" i="15" s="1"/>
  <c r="L273" i="15"/>
  <c r="J296" i="15"/>
  <c r="K296" i="15" s="1"/>
  <c r="I296" i="15"/>
  <c r="U181" i="15"/>
  <c r="X291" i="15"/>
  <c r="Z291" i="15" s="1"/>
  <c r="AB291" i="15" s="1"/>
  <c r="L291" i="15"/>
  <c r="X303" i="15"/>
  <c r="Z303" i="15" s="1"/>
  <c r="L303" i="15"/>
  <c r="H311" i="15"/>
  <c r="AP311" i="15" s="1"/>
  <c r="A336" i="15"/>
  <c r="AE311" i="15"/>
  <c r="B311" i="15"/>
  <c r="G311" i="15" s="1"/>
  <c r="AK311" i="15"/>
  <c r="N278" i="15"/>
  <c r="M278" i="15"/>
  <c r="E363" i="15"/>
  <c r="AT282" i="15"/>
  <c r="AS282" i="15"/>
  <c r="AL380" i="15"/>
  <c r="AM355" i="15"/>
  <c r="H337" i="15"/>
  <c r="AP337" i="15" s="1"/>
  <c r="AE337" i="15"/>
  <c r="B337" i="15"/>
  <c r="G337" i="15" s="1"/>
  <c r="AK337" i="15"/>
  <c r="A362" i="15"/>
  <c r="J292" i="15"/>
  <c r="K292" i="15" s="1"/>
  <c r="I292" i="15"/>
  <c r="AT270" i="15"/>
  <c r="AS270" i="15"/>
  <c r="AR263" i="15"/>
  <c r="E372" i="15"/>
  <c r="E362" i="15"/>
  <c r="N276" i="15"/>
  <c r="M276" i="15"/>
  <c r="AO320" i="15"/>
  <c r="AQ320" i="15" s="1"/>
  <c r="H325" i="15"/>
  <c r="AP325" i="15" s="1"/>
  <c r="A350" i="15"/>
  <c r="AE325" i="15"/>
  <c r="B325" i="15"/>
  <c r="G325" i="15" s="1"/>
  <c r="AK325" i="15"/>
  <c r="AL370" i="15"/>
  <c r="AM345" i="15"/>
  <c r="X301" i="15"/>
  <c r="Z301" i="15" s="1"/>
  <c r="L301" i="15"/>
  <c r="N258" i="15"/>
  <c r="M258" i="15"/>
  <c r="J314" i="15"/>
  <c r="K314" i="15" s="1"/>
  <c r="I314" i="15"/>
  <c r="AL346" i="15"/>
  <c r="AM321" i="15"/>
  <c r="AN321" i="15" s="1"/>
  <c r="AO312" i="15"/>
  <c r="AQ312" i="15" s="1"/>
  <c r="AR287" i="15"/>
  <c r="AO292" i="15"/>
  <c r="AQ292" i="15" s="1"/>
  <c r="AU231" i="15"/>
  <c r="AW231" i="15" s="1"/>
  <c r="AY231" i="15" s="1"/>
  <c r="AX256" i="15" s="1"/>
  <c r="X269" i="15"/>
  <c r="Z269" i="15" s="1"/>
  <c r="L269" i="15"/>
  <c r="AT236" i="15"/>
  <c r="AS236" i="15"/>
  <c r="O217" i="15"/>
  <c r="AA301" i="15"/>
  <c r="AT248" i="15"/>
  <c r="AS248" i="15"/>
  <c r="E361" i="15"/>
  <c r="O223" i="15"/>
  <c r="AL358" i="15"/>
  <c r="AM333" i="15"/>
  <c r="X265" i="15"/>
  <c r="Z265" i="15" s="1"/>
  <c r="L265" i="15"/>
  <c r="AL374" i="15"/>
  <c r="AM349" i="15"/>
  <c r="AO332" i="15"/>
  <c r="AQ332" i="15" s="1"/>
  <c r="A382" i="15"/>
  <c r="B357" i="15"/>
  <c r="G357" i="15" s="1"/>
  <c r="AK357" i="15"/>
  <c r="AE357" i="15"/>
  <c r="AO322" i="15"/>
  <c r="AQ322" i="15" s="1"/>
  <c r="AR297" i="15"/>
  <c r="N284" i="15"/>
  <c r="M284" i="15"/>
  <c r="AA271" i="15"/>
  <c r="AU213" i="15"/>
  <c r="AW213" i="15" s="1"/>
  <c r="AY213" i="15" s="1"/>
  <c r="AX238" i="15" s="1"/>
  <c r="AL362" i="15"/>
  <c r="AM337" i="15"/>
  <c r="AU257" i="15"/>
  <c r="AW257" i="15" s="1"/>
  <c r="AY257" i="15" s="1"/>
  <c r="AX282" i="15" s="1"/>
  <c r="M65" i="16"/>
  <c r="AB254" i="15"/>
  <c r="AA279" i="15" s="1"/>
  <c r="AO288" i="15"/>
  <c r="AQ288" i="15" s="1"/>
  <c r="A368" i="15"/>
  <c r="H343" i="15"/>
  <c r="AP343" i="15" s="1"/>
  <c r="AE343" i="15"/>
  <c r="B343" i="15"/>
  <c r="G343" i="15" s="1"/>
  <c r="AK343" i="15"/>
  <c r="AN343" i="15" s="1"/>
  <c r="AR293" i="15"/>
  <c r="E385" i="15"/>
  <c r="N244" i="15"/>
  <c r="M244" i="15"/>
  <c r="AT254" i="15"/>
  <c r="AS254" i="15"/>
  <c r="AU259" i="15"/>
  <c r="AW259" i="15" s="1"/>
  <c r="AY259" i="15" s="1"/>
  <c r="AX284" i="15" s="1"/>
  <c r="E382" i="15"/>
  <c r="X271" i="15"/>
  <c r="Z271" i="15" s="1"/>
  <c r="AB271" i="15" s="1"/>
  <c r="AA296" i="15" s="1"/>
  <c r="L271" i="15"/>
  <c r="AD176" i="15"/>
  <c r="AZ176" i="15" s="1"/>
  <c r="BB176" i="15" s="1"/>
  <c r="T201" i="15"/>
  <c r="U201" i="15" s="1"/>
  <c r="AT250" i="15"/>
  <c r="AS250" i="15"/>
  <c r="N266" i="15"/>
  <c r="M266" i="15"/>
  <c r="AL342" i="15"/>
  <c r="AM317" i="15"/>
  <c r="AN317" i="15" s="1"/>
  <c r="AU249" i="15"/>
  <c r="AW249" i="15" s="1"/>
  <c r="AY249" i="15" s="1"/>
  <c r="AX274" i="15" s="1"/>
  <c r="Q200" i="15"/>
  <c r="R200" i="15" s="1"/>
  <c r="S200" i="15" s="1"/>
  <c r="X277" i="15"/>
  <c r="Z277" i="15" s="1"/>
  <c r="L277" i="15"/>
  <c r="AO302" i="15"/>
  <c r="AQ302" i="15" s="1"/>
  <c r="J306" i="15"/>
  <c r="K306" i="15" s="1"/>
  <c r="I306" i="15"/>
  <c r="AU223" i="15"/>
  <c r="AW223" i="15" s="1"/>
  <c r="AY223" i="15" s="1"/>
  <c r="AX248" i="15" s="1"/>
  <c r="AL356" i="15"/>
  <c r="AM331" i="15"/>
  <c r="N248" i="15"/>
  <c r="M248" i="15"/>
  <c r="O248" i="15" s="1"/>
  <c r="AT260" i="15"/>
  <c r="AS260" i="15"/>
  <c r="J290" i="15"/>
  <c r="K290" i="15" s="1"/>
  <c r="I290" i="15"/>
  <c r="AR265" i="15"/>
  <c r="AO328" i="15"/>
  <c r="AQ328" i="15" s="1"/>
  <c r="J294" i="15"/>
  <c r="K294" i="15" s="1"/>
  <c r="I294" i="15"/>
  <c r="AT258" i="15"/>
  <c r="AS258" i="15"/>
  <c r="Q188" i="15"/>
  <c r="R188" i="15" s="1"/>
  <c r="S188" i="15" s="1"/>
  <c r="C98" i="15"/>
  <c r="O241" i="15"/>
  <c r="X285" i="15"/>
  <c r="Z285" i="15" s="1"/>
  <c r="AB285" i="15" s="1"/>
  <c r="L285" i="15"/>
  <c r="AL382" i="15"/>
  <c r="AM357" i="15"/>
  <c r="Q220" i="15"/>
  <c r="R220" i="15" s="1"/>
  <c r="S220" i="15" s="1"/>
  <c r="AR279" i="15"/>
  <c r="AB262" i="15"/>
  <c r="AA287" i="15" s="1"/>
  <c r="U66" i="16"/>
  <c r="AT256" i="15"/>
  <c r="AS256" i="15"/>
  <c r="E367" i="15"/>
  <c r="N282" i="15"/>
  <c r="M282" i="15"/>
  <c r="AU233" i="15"/>
  <c r="AW233" i="15" s="1"/>
  <c r="AY233" i="15" s="1"/>
  <c r="AX258" i="15" s="1"/>
  <c r="O251" i="15"/>
  <c r="AU235" i="15"/>
  <c r="AW235" i="15" s="1"/>
  <c r="AY235" i="15" s="1"/>
  <c r="AX260" i="15" s="1"/>
  <c r="AT284" i="15"/>
  <c r="AS284" i="15"/>
  <c r="AL338" i="15"/>
  <c r="AM313" i="15"/>
  <c r="O219" i="15"/>
  <c r="O237" i="15"/>
  <c r="AT276" i="15"/>
  <c r="AS276" i="15"/>
  <c r="AO296" i="15"/>
  <c r="AQ296" i="15" s="1"/>
  <c r="X293" i="15"/>
  <c r="Z293" i="15" s="1"/>
  <c r="AB293" i="15" s="1"/>
  <c r="L293" i="15"/>
  <c r="X305" i="15"/>
  <c r="Z305" i="15" s="1"/>
  <c r="L305" i="15"/>
  <c r="E369" i="15"/>
  <c r="E368" i="15"/>
  <c r="AL350" i="15"/>
  <c r="AM325" i="15"/>
  <c r="AL364" i="15"/>
  <c r="AM339" i="15"/>
  <c r="X283" i="15"/>
  <c r="Z283" i="15" s="1"/>
  <c r="AB283" i="15" s="1"/>
  <c r="L283" i="15"/>
  <c r="AR308" i="15"/>
  <c r="E373" i="15"/>
  <c r="X267" i="15"/>
  <c r="Z267" i="15" s="1"/>
  <c r="L267" i="15"/>
  <c r="T67" i="16"/>
  <c r="I67" i="16"/>
  <c r="AO310" i="15"/>
  <c r="AQ310" i="15" s="1"/>
  <c r="J310" i="15"/>
  <c r="K310" i="15" s="1"/>
  <c r="I310" i="15"/>
  <c r="AA269" i="15"/>
  <c r="AD136" i="15"/>
  <c r="AZ136" i="15" s="1"/>
  <c r="T161" i="15"/>
  <c r="U161" i="15" s="1"/>
  <c r="J304" i="15"/>
  <c r="K304" i="15" s="1"/>
  <c r="I304" i="15"/>
  <c r="J298" i="15"/>
  <c r="K298" i="15" s="1"/>
  <c r="I298" i="15"/>
  <c r="T165" i="15"/>
  <c r="U165" i="15" s="1"/>
  <c r="AD140" i="15"/>
  <c r="AZ140" i="15" s="1"/>
  <c r="E381" i="15"/>
  <c r="E377" i="15"/>
  <c r="E370" i="15"/>
  <c r="G345" i="15"/>
  <c r="Q215" i="15"/>
  <c r="R215" i="15" s="1"/>
  <c r="S215" i="15" s="1"/>
  <c r="AL372" i="15"/>
  <c r="AM347" i="15"/>
  <c r="AD154" i="15"/>
  <c r="AZ154" i="15" s="1"/>
  <c r="BB154" i="15" s="1"/>
  <c r="T179" i="15"/>
  <c r="U179" i="15" s="1"/>
  <c r="N272" i="15"/>
  <c r="M272" i="15"/>
  <c r="Q212" i="15"/>
  <c r="R212" i="15" s="1"/>
  <c r="S212" i="15" s="1"/>
  <c r="AT238" i="15"/>
  <c r="AS238" i="15"/>
  <c r="H331" i="15"/>
  <c r="AP331" i="15" s="1"/>
  <c r="AE331" i="15"/>
  <c r="A356" i="15"/>
  <c r="B331" i="15"/>
  <c r="G331" i="15" s="1"/>
  <c r="AK331" i="15"/>
  <c r="H339" i="15"/>
  <c r="AP339" i="15" s="1"/>
  <c r="AE339" i="15"/>
  <c r="A364" i="15"/>
  <c r="B339" i="15"/>
  <c r="G339" i="15" s="1"/>
  <c r="AK339" i="15"/>
  <c r="Q190" i="15"/>
  <c r="R190" i="15" s="1"/>
  <c r="S190" i="15" s="1"/>
  <c r="N238" i="15"/>
  <c r="M238" i="15"/>
  <c r="AL336" i="15"/>
  <c r="AM311" i="15"/>
  <c r="AB248" i="15"/>
  <c r="AA273" i="15" s="1"/>
  <c r="H315" i="15"/>
  <c r="AP315" i="15" s="1"/>
  <c r="A340" i="15"/>
  <c r="AE315" i="15"/>
  <c r="B315" i="15"/>
  <c r="G315" i="15" s="1"/>
  <c r="AK315" i="15"/>
  <c r="AN315" i="15" s="1"/>
  <c r="AR303" i="15"/>
  <c r="AO294" i="15"/>
  <c r="AQ294" i="15" s="1"/>
  <c r="AO334" i="15"/>
  <c r="AQ334" i="15" s="1"/>
  <c r="A384" i="15"/>
  <c r="B359" i="15"/>
  <c r="G359" i="15" s="1"/>
  <c r="AK359" i="15"/>
  <c r="AN359" i="15" s="1"/>
  <c r="H359" i="15"/>
  <c r="AP359" i="15" s="1"/>
  <c r="AE359" i="15"/>
  <c r="AT272" i="15"/>
  <c r="AS272" i="15"/>
  <c r="AL366" i="15"/>
  <c r="AM341" i="15"/>
  <c r="Q249" i="15"/>
  <c r="R249" i="15" s="1"/>
  <c r="S249" i="15" s="1"/>
  <c r="AR273" i="15"/>
  <c r="S66" i="16"/>
  <c r="K66" i="16"/>
  <c r="U187" i="15"/>
  <c r="X261" i="15"/>
  <c r="Z261" i="15" s="1"/>
  <c r="L261" i="15"/>
  <c r="X307" i="15"/>
  <c r="Z307" i="15" s="1"/>
  <c r="L307" i="15"/>
  <c r="AO326" i="15"/>
  <c r="AQ326" i="15" s="1"/>
  <c r="AT278" i="15"/>
  <c r="AS278" i="15"/>
  <c r="N236" i="15"/>
  <c r="M236" i="15"/>
  <c r="X281" i="15"/>
  <c r="Z281" i="15" s="1"/>
  <c r="AB281" i="15" s="1"/>
  <c r="AA306" i="15" s="1"/>
  <c r="L281" i="15"/>
  <c r="AT246" i="15"/>
  <c r="AS246" i="15"/>
  <c r="X289" i="15"/>
  <c r="Z289" i="15" s="1"/>
  <c r="L289" i="15"/>
  <c r="X295" i="15"/>
  <c r="Z295" i="15" s="1"/>
  <c r="AB295" i="15" s="1"/>
  <c r="L295" i="15"/>
  <c r="AZ180" i="15"/>
  <c r="BB180" i="15" s="1"/>
  <c r="T205" i="15"/>
  <c r="U205" i="15" s="1"/>
  <c r="AD180" i="15"/>
  <c r="D105" i="14"/>
  <c r="T29" i="14" s="1"/>
  <c r="Q29" i="14"/>
  <c r="F237" i="14"/>
  <c r="E238" i="14"/>
  <c r="F274" i="14"/>
  <c r="E275" i="14"/>
  <c r="E133" i="14"/>
  <c r="G132" i="14"/>
  <c r="H132" i="14" s="1"/>
  <c r="F83" i="14"/>
  <c r="E104" i="14"/>
  <c r="G104" i="14" s="1"/>
  <c r="E84" i="14"/>
  <c r="P29" i="14"/>
  <c r="I131" i="14"/>
  <c r="L131" i="14"/>
  <c r="J131" i="14"/>
  <c r="G82" i="14"/>
  <c r="H82" i="14"/>
  <c r="I81" i="14"/>
  <c r="J81" i="14" s="1"/>
  <c r="V59" i="14"/>
  <c r="V54" i="14"/>
  <c r="V49" i="14"/>
  <c r="V44" i="14"/>
  <c r="V34" i="14"/>
  <c r="V24" i="14"/>
  <c r="V3" i="14"/>
  <c r="V9" i="14"/>
  <c r="W2" i="14"/>
  <c r="V4" i="14"/>
  <c r="V10" i="14"/>
  <c r="K130" i="14"/>
  <c r="M130" i="14" s="1"/>
  <c r="K104" i="14" l="1"/>
  <c r="I104" i="14"/>
  <c r="H104" i="14"/>
  <c r="J104" i="14" s="1"/>
  <c r="L104" i="14" s="1"/>
  <c r="M104" i="14" s="1"/>
  <c r="N104" i="14" s="1"/>
  <c r="AN339" i="15"/>
  <c r="O254" i="15"/>
  <c r="Q254" i="15" s="1"/>
  <c r="R254" i="15" s="1"/>
  <c r="S254" i="15" s="1"/>
  <c r="H351" i="15"/>
  <c r="AP351" i="15" s="1"/>
  <c r="H341" i="15"/>
  <c r="AP341" i="15" s="1"/>
  <c r="AN327" i="15"/>
  <c r="H349" i="15"/>
  <c r="AP349" i="15" s="1"/>
  <c r="X6" i="14"/>
  <c r="X7" i="14"/>
  <c r="X5" i="14"/>
  <c r="Y8" i="14"/>
  <c r="AN335" i="15"/>
  <c r="AN345" i="15"/>
  <c r="AN311" i="15"/>
  <c r="R70" i="16"/>
  <c r="J70" i="16"/>
  <c r="H355" i="15"/>
  <c r="AP355" i="15" s="1"/>
  <c r="AN323" i="15"/>
  <c r="AN355" i="15"/>
  <c r="D168" i="14"/>
  <c r="AN331" i="15"/>
  <c r="H357" i="15"/>
  <c r="AP357" i="15" s="1"/>
  <c r="AN347" i="15"/>
  <c r="AB275" i="15"/>
  <c r="AN341" i="15"/>
  <c r="H345" i="15"/>
  <c r="AP345" i="15" s="1"/>
  <c r="AN357" i="15"/>
  <c r="AU282" i="15"/>
  <c r="AW282" i="15" s="1"/>
  <c r="AY282" i="15" s="1"/>
  <c r="AX307" i="15" s="1"/>
  <c r="AN349" i="15"/>
  <c r="D169" i="14"/>
  <c r="U29" i="14"/>
  <c r="AN325" i="15"/>
  <c r="AN337" i="15"/>
  <c r="H347" i="15"/>
  <c r="AP347" i="15" s="1"/>
  <c r="AB265" i="15"/>
  <c r="AB303" i="15"/>
  <c r="AA328" i="15" s="1"/>
  <c r="AA324" i="15"/>
  <c r="AB297" i="15"/>
  <c r="AA320" i="15"/>
  <c r="AB267" i="15"/>
  <c r="AB305" i="15"/>
  <c r="AA330" i="15" s="1"/>
  <c r="O282" i="15"/>
  <c r="Q282" i="15" s="1"/>
  <c r="R282" i="15" s="1"/>
  <c r="S282" i="15" s="1"/>
  <c r="AN333" i="15"/>
  <c r="AO333" i="15" s="1"/>
  <c r="AQ333" i="15" s="1"/>
  <c r="AU240" i="15"/>
  <c r="AW240" i="15" s="1"/>
  <c r="AY240" i="15" s="1"/>
  <c r="AX265" i="15" s="1"/>
  <c r="AB263" i="15"/>
  <c r="AA288" i="15" s="1"/>
  <c r="AA322" i="15"/>
  <c r="O260" i="15"/>
  <c r="Q260" i="15" s="1"/>
  <c r="R260" i="15" s="1"/>
  <c r="S260" i="15" s="1"/>
  <c r="O256" i="15"/>
  <c r="O236" i="15"/>
  <c r="Q236" i="15" s="1"/>
  <c r="R236" i="15" s="1"/>
  <c r="S236" i="15" s="1"/>
  <c r="AA318" i="15"/>
  <c r="AU284" i="15"/>
  <c r="AW284" i="15" s="1"/>
  <c r="AY284" i="15" s="1"/>
  <c r="AX309" i="15" s="1"/>
  <c r="AU256" i="15"/>
  <c r="AW256" i="15" s="1"/>
  <c r="AY256" i="15" s="1"/>
  <c r="AX281" i="15" s="1"/>
  <c r="S243" i="15"/>
  <c r="AU242" i="15"/>
  <c r="AW242" i="15" s="1"/>
  <c r="AY242" i="15" s="1"/>
  <c r="AX267" i="15" s="1"/>
  <c r="AU264" i="15"/>
  <c r="AW264" i="15" s="1"/>
  <c r="AY264" i="15" s="1"/>
  <c r="AX289" i="15" s="1"/>
  <c r="O280" i="15"/>
  <c r="Q280" i="15" s="1"/>
  <c r="R280" i="15" s="1"/>
  <c r="S280" i="15" s="1"/>
  <c r="AA292" i="15"/>
  <c r="AA308" i="15"/>
  <c r="AU276" i="15"/>
  <c r="AW276" i="15" s="1"/>
  <c r="AY276" i="15" s="1"/>
  <c r="AX301" i="15" s="1"/>
  <c r="O278" i="15"/>
  <c r="Q278" i="15" s="1"/>
  <c r="R278" i="15" s="1"/>
  <c r="S278" i="15" s="1"/>
  <c r="O262" i="15"/>
  <c r="O242" i="15"/>
  <c r="Q242" i="15" s="1"/>
  <c r="R242" i="15" s="1"/>
  <c r="S242" i="15" s="1"/>
  <c r="AA290" i="15"/>
  <c r="AN313" i="15"/>
  <c r="AB277" i="15"/>
  <c r="AA302" i="15" s="1"/>
  <c r="O258" i="15"/>
  <c r="Q258" i="15" s="1"/>
  <c r="R258" i="15" s="1"/>
  <c r="S258" i="15" s="1"/>
  <c r="AU270" i="15"/>
  <c r="AW270" i="15" s="1"/>
  <c r="AY270" i="15" s="1"/>
  <c r="AX295" i="15" s="1"/>
  <c r="AU274" i="15"/>
  <c r="AW274" i="15" s="1"/>
  <c r="AY274" i="15" s="1"/>
  <c r="AX299" i="15" s="1"/>
  <c r="AB307" i="15"/>
  <c r="AA332" i="15" s="1"/>
  <c r="AU258" i="15"/>
  <c r="AW258" i="15" s="1"/>
  <c r="AY258" i="15" s="1"/>
  <c r="AX283" i="15" s="1"/>
  <c r="AU250" i="15"/>
  <c r="AW250" i="15" s="1"/>
  <c r="AY250" i="15" s="1"/>
  <c r="AX275" i="15" s="1"/>
  <c r="AU254" i="15"/>
  <c r="AW254" i="15" s="1"/>
  <c r="AY254" i="15" s="1"/>
  <c r="AX279" i="15" s="1"/>
  <c r="AO357" i="15"/>
  <c r="AQ357" i="15" s="1"/>
  <c r="AR357" i="15" s="1"/>
  <c r="O252" i="15"/>
  <c r="Q252" i="15" s="1"/>
  <c r="R252" i="15" s="1"/>
  <c r="S252" i="15" s="1"/>
  <c r="AU280" i="15"/>
  <c r="AW280" i="15" s="1"/>
  <c r="AY280" i="15" s="1"/>
  <c r="AX305" i="15" s="1"/>
  <c r="O250" i="15"/>
  <c r="AN351" i="15"/>
  <c r="AO351" i="15" s="1"/>
  <c r="AQ351" i="15" s="1"/>
  <c r="F105" i="14"/>
  <c r="D106" i="14"/>
  <c r="F106" i="14" s="1"/>
  <c r="V29" i="14"/>
  <c r="S29" i="14"/>
  <c r="T192" i="15"/>
  <c r="U192" i="15" s="1"/>
  <c r="AD167" i="15"/>
  <c r="AZ167" i="15" s="1"/>
  <c r="BB140" i="15"/>
  <c r="T198" i="15"/>
  <c r="U198" i="15" s="1"/>
  <c r="AD173" i="15"/>
  <c r="AZ173" i="15" s="1"/>
  <c r="BB173" i="15" s="1"/>
  <c r="T222" i="15"/>
  <c r="U222" i="15" s="1"/>
  <c r="AD197" i="15"/>
  <c r="AZ197" i="15" s="1"/>
  <c r="BB197" i="15" s="1"/>
  <c r="J339" i="15"/>
  <c r="K339" i="15" s="1"/>
  <c r="I339" i="15"/>
  <c r="T190" i="15"/>
  <c r="U190" i="15" s="1"/>
  <c r="AD165" i="15"/>
  <c r="AZ165" i="15" s="1"/>
  <c r="J357" i="15"/>
  <c r="K357" i="15" s="1"/>
  <c r="I357" i="15"/>
  <c r="J349" i="15"/>
  <c r="K349" i="15" s="1"/>
  <c r="I349" i="15"/>
  <c r="J359" i="15"/>
  <c r="K359" i="15" s="1"/>
  <c r="I359" i="15"/>
  <c r="T186" i="15"/>
  <c r="U186" i="15" s="1"/>
  <c r="AD161" i="15"/>
  <c r="AZ161" i="15" s="1"/>
  <c r="T234" i="15"/>
  <c r="U234" i="15" s="1"/>
  <c r="AD209" i="15"/>
  <c r="AZ209" i="15" s="1"/>
  <c r="BB209" i="15" s="1"/>
  <c r="T194" i="15"/>
  <c r="U194" i="15" s="1"/>
  <c r="AD169" i="15"/>
  <c r="AZ169" i="15" s="1"/>
  <c r="T232" i="15"/>
  <c r="U232" i="15" s="1"/>
  <c r="AD207" i="15"/>
  <c r="AZ207" i="15" s="1"/>
  <c r="BB207" i="15" s="1"/>
  <c r="BB142" i="15"/>
  <c r="T208" i="15"/>
  <c r="U208" i="15" s="1"/>
  <c r="AD183" i="15"/>
  <c r="AZ183" i="15" s="1"/>
  <c r="BB183" i="15" s="1"/>
  <c r="AR326" i="15"/>
  <c r="M66" i="16"/>
  <c r="X304" i="15"/>
  <c r="Z304" i="15" s="1"/>
  <c r="L304" i="15"/>
  <c r="AL389" i="15"/>
  <c r="AM364" i="15"/>
  <c r="Q219" i="15"/>
  <c r="R219" i="15" s="1"/>
  <c r="S219" i="15" s="1"/>
  <c r="E392" i="15"/>
  <c r="W66" i="16"/>
  <c r="V66" i="16"/>
  <c r="AL407" i="15"/>
  <c r="AM382" i="15"/>
  <c r="Q241" i="15"/>
  <c r="R241" i="15" s="1"/>
  <c r="S241" i="15" s="1"/>
  <c r="AR302" i="15"/>
  <c r="AL399" i="15"/>
  <c r="AM374" i="15"/>
  <c r="N301" i="15"/>
  <c r="M301" i="15"/>
  <c r="A375" i="15"/>
  <c r="B350" i="15"/>
  <c r="G350" i="15" s="1"/>
  <c r="AK350" i="15"/>
  <c r="H350" i="15"/>
  <c r="AP350" i="15" s="1"/>
  <c r="AE350" i="15"/>
  <c r="E397" i="15"/>
  <c r="AT275" i="15"/>
  <c r="AS275" i="15"/>
  <c r="X288" i="15"/>
  <c r="Z288" i="15" s="1"/>
  <c r="L288" i="15"/>
  <c r="E391" i="15"/>
  <c r="AL385" i="15"/>
  <c r="AM360" i="15"/>
  <c r="AL365" i="15"/>
  <c r="AM340" i="15"/>
  <c r="J323" i="15"/>
  <c r="K323" i="15" s="1"/>
  <c r="I323" i="15"/>
  <c r="Q257" i="15"/>
  <c r="R257" i="15" s="1"/>
  <c r="S257" i="15" s="1"/>
  <c r="Q256" i="15"/>
  <c r="R256" i="15" s="1"/>
  <c r="S256" i="15" s="1"/>
  <c r="AR300" i="15"/>
  <c r="X322" i="15"/>
  <c r="Z322" i="15" s="1"/>
  <c r="AB322" i="15" s="1"/>
  <c r="L322" i="15"/>
  <c r="AL403" i="15"/>
  <c r="AM378" i="15"/>
  <c r="A367" i="15"/>
  <c r="B342" i="15"/>
  <c r="G342" i="15" s="1"/>
  <c r="AK342" i="15"/>
  <c r="H342" i="15"/>
  <c r="AP342" i="15" s="1"/>
  <c r="AE342" i="15"/>
  <c r="AT283" i="15"/>
  <c r="AS283" i="15"/>
  <c r="BB164" i="15"/>
  <c r="X312" i="15"/>
  <c r="Z312" i="15" s="1"/>
  <c r="L312" i="15"/>
  <c r="BB144" i="15"/>
  <c r="BB138" i="15"/>
  <c r="T200" i="15"/>
  <c r="U200" i="15" s="1"/>
  <c r="AD175" i="15"/>
  <c r="AZ175" i="15" s="1"/>
  <c r="BB175" i="15" s="1"/>
  <c r="N289" i="15"/>
  <c r="M289" i="15"/>
  <c r="N261" i="15"/>
  <c r="M261" i="15"/>
  <c r="AO359" i="15"/>
  <c r="AQ359" i="15" s="1"/>
  <c r="A409" i="15"/>
  <c r="AE384" i="15"/>
  <c r="B384" i="15"/>
  <c r="AK384" i="15"/>
  <c r="AT303" i="15"/>
  <c r="AS303" i="15"/>
  <c r="A365" i="15"/>
  <c r="B340" i="15"/>
  <c r="G340" i="15" s="1"/>
  <c r="AK340" i="15"/>
  <c r="AN340" i="15" s="1"/>
  <c r="H340" i="15"/>
  <c r="AP340" i="15" s="1"/>
  <c r="AE340" i="15"/>
  <c r="A389" i="15"/>
  <c r="AE364" i="15"/>
  <c r="B364" i="15"/>
  <c r="G364" i="15" s="1"/>
  <c r="AK364" i="15"/>
  <c r="AN364" i="15" s="1"/>
  <c r="J331" i="15"/>
  <c r="K331" i="15" s="1"/>
  <c r="I331" i="15"/>
  <c r="E406" i="15"/>
  <c r="AR310" i="15"/>
  <c r="U67" i="16"/>
  <c r="AT308" i="15"/>
  <c r="AS308" i="15"/>
  <c r="J343" i="15"/>
  <c r="K343" i="15" s="1"/>
  <c r="I343" i="15"/>
  <c r="N305" i="15"/>
  <c r="M305" i="15"/>
  <c r="C123" i="15"/>
  <c r="AR328" i="15"/>
  <c r="AL367" i="15"/>
  <c r="AM342" i="15"/>
  <c r="E410" i="15"/>
  <c r="AR288" i="15"/>
  <c r="AR332" i="15"/>
  <c r="E386" i="15"/>
  <c r="Q217" i="15"/>
  <c r="R217" i="15" s="1"/>
  <c r="S217" i="15" s="1"/>
  <c r="N269" i="15"/>
  <c r="M269" i="15"/>
  <c r="AB301" i="15"/>
  <c r="AA326" i="15" s="1"/>
  <c r="E387" i="15"/>
  <c r="J311" i="15"/>
  <c r="K311" i="15" s="1"/>
  <c r="I311" i="15"/>
  <c r="T206" i="15"/>
  <c r="U206" i="15" s="1"/>
  <c r="AD181" i="15"/>
  <c r="AZ181" i="15" s="1"/>
  <c r="BB181" i="15" s="1"/>
  <c r="M273" i="15"/>
  <c r="N273" i="15"/>
  <c r="AT281" i="15"/>
  <c r="AS281" i="15"/>
  <c r="E401" i="15"/>
  <c r="Q262" i="15"/>
  <c r="R262" i="15" s="1"/>
  <c r="S262" i="15" s="1"/>
  <c r="AL379" i="15"/>
  <c r="AM354" i="15"/>
  <c r="I68" i="16"/>
  <c r="T68" i="16"/>
  <c r="X302" i="15"/>
  <c r="Z302" i="15" s="1"/>
  <c r="L302" i="15"/>
  <c r="AL369" i="15"/>
  <c r="AM344" i="15"/>
  <c r="E396" i="15"/>
  <c r="J355" i="15"/>
  <c r="K355" i="15" s="1"/>
  <c r="I355" i="15"/>
  <c r="J329" i="15"/>
  <c r="K329" i="15" s="1"/>
  <c r="I329" i="15"/>
  <c r="T214" i="15"/>
  <c r="U214" i="15" s="1"/>
  <c r="AD189" i="15"/>
  <c r="AZ189" i="15" s="1"/>
  <c r="AO321" i="15"/>
  <c r="AQ321" i="15" s="1"/>
  <c r="M275" i="15"/>
  <c r="N275" i="15"/>
  <c r="Q253" i="15"/>
  <c r="R253" i="15" s="1"/>
  <c r="S253" i="15" s="1"/>
  <c r="Q233" i="15"/>
  <c r="R233" i="15" s="1"/>
  <c r="S233" i="15" s="1"/>
  <c r="AR290" i="15"/>
  <c r="AR314" i="15"/>
  <c r="A377" i="15"/>
  <c r="B352" i="15"/>
  <c r="G352" i="15" s="1"/>
  <c r="AE352" i="15"/>
  <c r="H352" i="15"/>
  <c r="AP352" i="15" s="1"/>
  <c r="AK352" i="15"/>
  <c r="AO323" i="15"/>
  <c r="AQ323" i="15" s="1"/>
  <c r="J335" i="15"/>
  <c r="K335" i="15" s="1"/>
  <c r="I335" i="15"/>
  <c r="A383" i="15"/>
  <c r="H358" i="15"/>
  <c r="AP358" i="15" s="1"/>
  <c r="AE358" i="15"/>
  <c r="B358" i="15"/>
  <c r="G358" i="15" s="1"/>
  <c r="AK358" i="15"/>
  <c r="AN358" i="15" s="1"/>
  <c r="AO349" i="15"/>
  <c r="AQ349" i="15" s="1"/>
  <c r="X286" i="15"/>
  <c r="Z286" i="15" s="1"/>
  <c r="L286" i="15"/>
  <c r="A395" i="15"/>
  <c r="AE370" i="15"/>
  <c r="B370" i="15"/>
  <c r="G370" i="15" s="1"/>
  <c r="AK370" i="15"/>
  <c r="X65" i="16"/>
  <c r="Y65" i="16" s="1"/>
  <c r="AT307" i="15"/>
  <c r="AS307" i="15"/>
  <c r="AT309" i="15"/>
  <c r="AS309" i="15"/>
  <c r="T210" i="15"/>
  <c r="U210" i="15" s="1"/>
  <c r="AD185" i="15"/>
  <c r="AZ185" i="15" s="1"/>
  <c r="BB185" i="15" s="1"/>
  <c r="X326" i="15"/>
  <c r="Z326" i="15" s="1"/>
  <c r="L326" i="15"/>
  <c r="T202" i="15"/>
  <c r="U202" i="15" s="1"/>
  <c r="AD177" i="15"/>
  <c r="AZ177" i="15" s="1"/>
  <c r="BB177" i="15" s="1"/>
  <c r="T218" i="15"/>
  <c r="U218" i="15" s="1"/>
  <c r="AD193" i="15"/>
  <c r="AZ193" i="15" s="1"/>
  <c r="X330" i="15"/>
  <c r="Z330" i="15" s="1"/>
  <c r="AB330" i="15" s="1"/>
  <c r="L330" i="15"/>
  <c r="E393" i="15"/>
  <c r="N293" i="15"/>
  <c r="M293" i="15"/>
  <c r="X290" i="15"/>
  <c r="Z290" i="15" s="1"/>
  <c r="L290" i="15"/>
  <c r="AM356" i="15"/>
  <c r="AL381" i="15"/>
  <c r="A393" i="15"/>
  <c r="AE368" i="15"/>
  <c r="B368" i="15"/>
  <c r="G368" i="15" s="1"/>
  <c r="AK368" i="15"/>
  <c r="AN368" i="15" s="1"/>
  <c r="AL387" i="15"/>
  <c r="AM362" i="15"/>
  <c r="AR292" i="15"/>
  <c r="AL395" i="15"/>
  <c r="AM370" i="15"/>
  <c r="A387" i="15"/>
  <c r="AE362" i="15"/>
  <c r="B362" i="15"/>
  <c r="G362" i="15" s="1"/>
  <c r="AK362" i="15"/>
  <c r="AN362" i="15" s="1"/>
  <c r="C99" i="15"/>
  <c r="A369" i="15"/>
  <c r="B344" i="15"/>
  <c r="G344" i="15" s="1"/>
  <c r="AK344" i="15"/>
  <c r="AN344" i="15" s="1"/>
  <c r="H344" i="15"/>
  <c r="AP344" i="15" s="1"/>
  <c r="AE344" i="15"/>
  <c r="T224" i="15"/>
  <c r="U224" i="15" s="1"/>
  <c r="AD199" i="15"/>
  <c r="AZ199" i="15" s="1"/>
  <c r="BB199" i="15" s="1"/>
  <c r="BB162" i="15"/>
  <c r="E409" i="15"/>
  <c r="G384" i="15"/>
  <c r="A397" i="15"/>
  <c r="AE372" i="15"/>
  <c r="B372" i="15"/>
  <c r="G372" i="15" s="1"/>
  <c r="AK372" i="15"/>
  <c r="AN372" i="15" s="1"/>
  <c r="AT295" i="15"/>
  <c r="AS295" i="15"/>
  <c r="C316" i="15"/>
  <c r="Q250" i="15"/>
  <c r="R250" i="15" s="1"/>
  <c r="S250" i="15" s="1"/>
  <c r="N297" i="15"/>
  <c r="M297" i="15"/>
  <c r="N309" i="15"/>
  <c r="M309" i="15"/>
  <c r="J321" i="15"/>
  <c r="K321" i="15" s="1"/>
  <c r="I321" i="15"/>
  <c r="A401" i="15"/>
  <c r="AE376" i="15"/>
  <c r="B376" i="15"/>
  <c r="G376" i="15" s="1"/>
  <c r="AK376" i="15"/>
  <c r="AO353" i="15"/>
  <c r="AQ353" i="15" s="1"/>
  <c r="A403" i="15"/>
  <c r="AE378" i="15"/>
  <c r="B378" i="15"/>
  <c r="G378" i="15" s="1"/>
  <c r="AK378" i="15"/>
  <c r="AN378" i="15" s="1"/>
  <c r="AT289" i="15"/>
  <c r="AS289" i="15"/>
  <c r="J327" i="15"/>
  <c r="K327" i="15" s="1"/>
  <c r="I327" i="15"/>
  <c r="AD5" i="15"/>
  <c r="AL393" i="15"/>
  <c r="AM368" i="15"/>
  <c r="AR304" i="15"/>
  <c r="X334" i="15"/>
  <c r="Z334" i="15" s="1"/>
  <c r="AB334" i="15" s="1"/>
  <c r="L334" i="15"/>
  <c r="A385" i="15"/>
  <c r="H360" i="15"/>
  <c r="AP360" i="15" s="1"/>
  <c r="AE360" i="15"/>
  <c r="B360" i="15"/>
  <c r="G360" i="15" s="1"/>
  <c r="AK360" i="15"/>
  <c r="A363" i="15"/>
  <c r="B338" i="15"/>
  <c r="G338" i="15" s="1"/>
  <c r="AK338" i="15"/>
  <c r="H338" i="15"/>
  <c r="AP338" i="15" s="1"/>
  <c r="AE338" i="15"/>
  <c r="Q231" i="15"/>
  <c r="R231" i="15" s="1"/>
  <c r="S231" i="15" s="1"/>
  <c r="T230" i="15"/>
  <c r="U230" i="15" s="1"/>
  <c r="AD205" i="15"/>
  <c r="AZ205" i="15" s="1"/>
  <c r="BB205" i="15" s="1"/>
  <c r="N295" i="15"/>
  <c r="M295" i="15"/>
  <c r="AB289" i="15"/>
  <c r="AA314" i="15" s="1"/>
  <c r="N281" i="15"/>
  <c r="M281" i="15"/>
  <c r="AU278" i="15"/>
  <c r="AW278" i="15" s="1"/>
  <c r="AY278" i="15" s="1"/>
  <c r="AX303" i="15" s="1"/>
  <c r="N307" i="15"/>
  <c r="M307" i="15"/>
  <c r="AB261" i="15"/>
  <c r="AA286" i="15" s="1"/>
  <c r="AL391" i="15"/>
  <c r="AM366" i="15"/>
  <c r="AR334" i="15"/>
  <c r="AL361" i="15"/>
  <c r="AM336" i="15"/>
  <c r="AO339" i="15"/>
  <c r="AQ339" i="15" s="1"/>
  <c r="A381" i="15"/>
  <c r="H356" i="15"/>
  <c r="AP356" i="15" s="1"/>
  <c r="AE356" i="15"/>
  <c r="B356" i="15"/>
  <c r="G356" i="15" s="1"/>
  <c r="AK356" i="15"/>
  <c r="AN356" i="15" s="1"/>
  <c r="AL397" i="15"/>
  <c r="AM372" i="15"/>
  <c r="J345" i="15"/>
  <c r="K345" i="15" s="1"/>
  <c r="I345" i="15"/>
  <c r="E402" i="15"/>
  <c r="X298" i="15"/>
  <c r="Z298" i="15" s="1"/>
  <c r="L298" i="15"/>
  <c r="Q237" i="15"/>
  <c r="R237" i="15" s="1"/>
  <c r="S237" i="15" s="1"/>
  <c r="N285" i="15"/>
  <c r="M285" i="15"/>
  <c r="AU260" i="15"/>
  <c r="AW260" i="15" s="1"/>
  <c r="AY260" i="15" s="1"/>
  <c r="AX285" i="15" s="1"/>
  <c r="X306" i="15"/>
  <c r="Z306" i="15" s="1"/>
  <c r="AB306" i="15" s="1"/>
  <c r="L306" i="15"/>
  <c r="N277" i="15"/>
  <c r="M277" i="15"/>
  <c r="O266" i="15"/>
  <c r="E407" i="15"/>
  <c r="O244" i="15"/>
  <c r="AO343" i="15"/>
  <c r="AQ343" i="15" s="1"/>
  <c r="AT297" i="15"/>
  <c r="AS297" i="15"/>
  <c r="N265" i="15"/>
  <c r="M265" i="15"/>
  <c r="AM358" i="15"/>
  <c r="AL383" i="15"/>
  <c r="AU248" i="15"/>
  <c r="AW248" i="15" s="1"/>
  <c r="AY248" i="15" s="1"/>
  <c r="AX273" i="15" s="1"/>
  <c r="AU236" i="15"/>
  <c r="AW236" i="15" s="1"/>
  <c r="AY236" i="15" s="1"/>
  <c r="AX261" i="15" s="1"/>
  <c r="AB269" i="15"/>
  <c r="AA294" i="15" s="1"/>
  <c r="AT287" i="15"/>
  <c r="AS287" i="15"/>
  <c r="AL371" i="15"/>
  <c r="AM346" i="15"/>
  <c r="J325" i="15"/>
  <c r="K325" i="15" s="1"/>
  <c r="I325" i="15"/>
  <c r="AR320" i="15"/>
  <c r="J337" i="15"/>
  <c r="K337" i="15" s="1"/>
  <c r="I337" i="15"/>
  <c r="X292" i="15"/>
  <c r="Z292" i="15" s="1"/>
  <c r="L292" i="15"/>
  <c r="AO311" i="15"/>
  <c r="AQ311" i="15" s="1"/>
  <c r="N291" i="15"/>
  <c r="M291" i="15"/>
  <c r="X296" i="15"/>
  <c r="Z296" i="15" s="1"/>
  <c r="AB296" i="15" s="1"/>
  <c r="AA321" i="15" s="1"/>
  <c r="L296" i="15"/>
  <c r="AB273" i="15"/>
  <c r="AA298" i="15" s="1"/>
  <c r="AU244" i="15"/>
  <c r="AW244" i="15" s="1"/>
  <c r="AY244" i="15" s="1"/>
  <c r="AX269" i="15" s="1"/>
  <c r="I353" i="15"/>
  <c r="J353" i="15"/>
  <c r="K353" i="15" s="1"/>
  <c r="O270" i="15"/>
  <c r="T188" i="15"/>
  <c r="U188" i="15" s="1"/>
  <c r="AD163" i="15"/>
  <c r="AZ163" i="15" s="1"/>
  <c r="J319" i="15"/>
  <c r="K319" i="15" s="1"/>
  <c r="I319" i="15"/>
  <c r="E405" i="15"/>
  <c r="AO329" i="15"/>
  <c r="AQ329" i="15" s="1"/>
  <c r="AT305" i="15"/>
  <c r="AS305" i="15"/>
  <c r="N287" i="15"/>
  <c r="M287" i="15"/>
  <c r="C71" i="16"/>
  <c r="H70" i="16"/>
  <c r="L70" i="16"/>
  <c r="E390" i="15"/>
  <c r="X308" i="15"/>
  <c r="Z308" i="15" s="1"/>
  <c r="L308" i="15"/>
  <c r="P64" i="16"/>
  <c r="AT277" i="15"/>
  <c r="AS277" i="15"/>
  <c r="AO347" i="15"/>
  <c r="AQ347" i="15" s="1"/>
  <c r="AR286" i="15"/>
  <c r="X300" i="15"/>
  <c r="Z300" i="15" s="1"/>
  <c r="L300" i="15"/>
  <c r="A371" i="15"/>
  <c r="B346" i="15"/>
  <c r="G346" i="15" s="1"/>
  <c r="AK346" i="15"/>
  <c r="AN346" i="15" s="1"/>
  <c r="H346" i="15"/>
  <c r="AP346" i="15" s="1"/>
  <c r="AE346" i="15"/>
  <c r="AA300" i="15"/>
  <c r="N50" i="16"/>
  <c r="M54" i="15"/>
  <c r="AO341" i="15"/>
  <c r="AQ341" i="15" s="1"/>
  <c r="N279" i="15"/>
  <c r="M279" i="15"/>
  <c r="AL401" i="15"/>
  <c r="AM376" i="15"/>
  <c r="B70" i="16"/>
  <c r="A71" i="16"/>
  <c r="AR306" i="15"/>
  <c r="AO327" i="15"/>
  <c r="AQ327" i="15" s="1"/>
  <c r="E400" i="15"/>
  <c r="A373" i="15"/>
  <c r="B348" i="15"/>
  <c r="G348" i="15" s="1"/>
  <c r="AK348" i="15"/>
  <c r="H348" i="15"/>
  <c r="AP348" i="15" s="1"/>
  <c r="AE348" i="15"/>
  <c r="AO355" i="15"/>
  <c r="AQ355" i="15" s="1"/>
  <c r="A405" i="15"/>
  <c r="AE380" i="15"/>
  <c r="B380" i="15"/>
  <c r="G380" i="15" s="1"/>
  <c r="AK380" i="15"/>
  <c r="AO335" i="15"/>
  <c r="AQ335" i="15" s="1"/>
  <c r="E399" i="15"/>
  <c r="J313" i="15"/>
  <c r="K313" i="15" s="1"/>
  <c r="I313" i="15"/>
  <c r="AT299" i="15"/>
  <c r="AS299" i="15"/>
  <c r="AU268" i="15"/>
  <c r="AW268" i="15" s="1"/>
  <c r="AY268" i="15" s="1"/>
  <c r="AX293" i="15" s="1"/>
  <c r="O240" i="15"/>
  <c r="AU266" i="15"/>
  <c r="AW266" i="15" s="1"/>
  <c r="AY266" i="15" s="1"/>
  <c r="AX291" i="15" s="1"/>
  <c r="O268" i="15"/>
  <c r="AU252" i="15"/>
  <c r="AW252" i="15" s="1"/>
  <c r="AY252" i="15" s="1"/>
  <c r="AX277" i="15" s="1"/>
  <c r="J317" i="15"/>
  <c r="K317" i="15" s="1"/>
  <c r="I317" i="15"/>
  <c r="E389" i="15"/>
  <c r="X320" i="15"/>
  <c r="Z320" i="15" s="1"/>
  <c r="AB320" i="15" s="1"/>
  <c r="L320" i="15"/>
  <c r="X318" i="15"/>
  <c r="Z318" i="15" s="1"/>
  <c r="L318" i="15"/>
  <c r="BB170" i="15"/>
  <c r="BB166" i="15"/>
  <c r="T196" i="15"/>
  <c r="U196" i="15" s="1"/>
  <c r="AD171" i="15"/>
  <c r="AZ171" i="15" s="1"/>
  <c r="BB171" i="15" s="1"/>
  <c r="AO315" i="15"/>
  <c r="AQ315" i="15" s="1"/>
  <c r="S67" i="16"/>
  <c r="K67" i="16"/>
  <c r="Q248" i="15"/>
  <c r="R248" i="15" s="1"/>
  <c r="S248" i="15" s="1"/>
  <c r="A407" i="15"/>
  <c r="AE382" i="15"/>
  <c r="B382" i="15"/>
  <c r="G382" i="15" s="1"/>
  <c r="AK382" i="15"/>
  <c r="AN382" i="15" s="1"/>
  <c r="J351" i="15"/>
  <c r="K351" i="15" s="1"/>
  <c r="I351" i="15"/>
  <c r="AU246" i="15"/>
  <c r="AW246" i="15" s="1"/>
  <c r="AY246" i="15" s="1"/>
  <c r="AX271" i="15" s="1"/>
  <c r="AR316" i="15"/>
  <c r="T212" i="15"/>
  <c r="U212" i="15" s="1"/>
  <c r="AD187" i="15"/>
  <c r="AZ187" i="15" s="1"/>
  <c r="AS273" i="15"/>
  <c r="AT273" i="15"/>
  <c r="AU272" i="15"/>
  <c r="AW272" i="15" s="1"/>
  <c r="AY272" i="15" s="1"/>
  <c r="AX297" i="15" s="1"/>
  <c r="AR294" i="15"/>
  <c r="J315" i="15"/>
  <c r="K315" i="15" s="1"/>
  <c r="I315" i="15"/>
  <c r="O238" i="15"/>
  <c r="AO331" i="15"/>
  <c r="AQ331" i="15" s="1"/>
  <c r="AU238" i="15"/>
  <c r="AW238" i="15" s="1"/>
  <c r="AY238" i="15" s="1"/>
  <c r="AX263" i="15" s="1"/>
  <c r="O272" i="15"/>
  <c r="E395" i="15"/>
  <c r="BB136" i="15"/>
  <c r="X310" i="15"/>
  <c r="Z310" i="15" s="1"/>
  <c r="L310" i="15"/>
  <c r="N267" i="15"/>
  <c r="M267" i="15"/>
  <c r="E398" i="15"/>
  <c r="N283" i="15"/>
  <c r="M283" i="15"/>
  <c r="AN350" i="15"/>
  <c r="AM350" i="15"/>
  <c r="AL375" i="15"/>
  <c r="E394" i="15"/>
  <c r="AR296" i="15"/>
  <c r="AL363" i="15"/>
  <c r="AM338" i="15"/>
  <c r="AN338" i="15" s="1"/>
  <c r="Q251" i="15"/>
  <c r="R251" i="15" s="1"/>
  <c r="S251" i="15" s="1"/>
  <c r="AT279" i="15"/>
  <c r="AS279" i="15"/>
  <c r="AA310" i="15"/>
  <c r="X294" i="15"/>
  <c r="Z294" i="15" s="1"/>
  <c r="AB294" i="15" s="1"/>
  <c r="L294" i="15"/>
  <c r="AT265" i="15"/>
  <c r="AS265" i="15"/>
  <c r="T226" i="15"/>
  <c r="U226" i="15" s="1"/>
  <c r="AD201" i="15"/>
  <c r="AZ201" i="15" s="1"/>
  <c r="BB201" i="15" s="1"/>
  <c r="M271" i="15"/>
  <c r="N271" i="15"/>
  <c r="AT293" i="15"/>
  <c r="AS293" i="15"/>
  <c r="O65" i="16"/>
  <c r="N65" i="16"/>
  <c r="O284" i="15"/>
  <c r="AR322" i="15"/>
  <c r="Q223" i="15"/>
  <c r="R223" i="15" s="1"/>
  <c r="S223" i="15" s="1"/>
  <c r="AR312" i="15"/>
  <c r="X314" i="15"/>
  <c r="Z314" i="15" s="1"/>
  <c r="L314" i="15"/>
  <c r="AO325" i="15"/>
  <c r="AQ325" i="15" s="1"/>
  <c r="O276" i="15"/>
  <c r="J347" i="15"/>
  <c r="K347" i="15" s="1"/>
  <c r="I347" i="15"/>
  <c r="AT263" i="15"/>
  <c r="AS263" i="15"/>
  <c r="AO337" i="15"/>
  <c r="AQ337" i="15" s="1"/>
  <c r="AL405" i="15"/>
  <c r="AM380" i="15"/>
  <c r="E388" i="15"/>
  <c r="A361" i="15"/>
  <c r="B336" i="15"/>
  <c r="G336" i="15" s="1"/>
  <c r="AK336" i="15"/>
  <c r="AN336" i="15" s="1"/>
  <c r="H336" i="15"/>
  <c r="AP336" i="15" s="1"/>
  <c r="AE336" i="15"/>
  <c r="N303" i="15"/>
  <c r="M303" i="15"/>
  <c r="AA316" i="15"/>
  <c r="E403" i="15"/>
  <c r="AT261" i="15"/>
  <c r="AS261" i="15"/>
  <c r="B20" i="16"/>
  <c r="C75" i="15"/>
  <c r="B21" i="15"/>
  <c r="N299" i="15"/>
  <c r="M299" i="15"/>
  <c r="AO319" i="15"/>
  <c r="AQ319" i="15" s="1"/>
  <c r="T204" i="15"/>
  <c r="U204" i="15" s="1"/>
  <c r="AD179" i="15"/>
  <c r="AZ179" i="15" s="1"/>
  <c r="BB179" i="15" s="1"/>
  <c r="O274" i="15"/>
  <c r="O48" i="16"/>
  <c r="N52" i="15"/>
  <c r="H384" i="15" s="1"/>
  <c r="AP384" i="15" s="1"/>
  <c r="E404" i="15"/>
  <c r="V5" i="16"/>
  <c r="AR298" i="15"/>
  <c r="A379" i="15"/>
  <c r="AE354" i="15"/>
  <c r="B354" i="15"/>
  <c r="G354" i="15" s="1"/>
  <c r="H354" i="15"/>
  <c r="AP354" i="15" s="1"/>
  <c r="AK354" i="15"/>
  <c r="AN354" i="15" s="1"/>
  <c r="AB287" i="15"/>
  <c r="AA312" i="15" s="1"/>
  <c r="AR318" i="15"/>
  <c r="AT267" i="15"/>
  <c r="AS267" i="15"/>
  <c r="E408" i="15"/>
  <c r="J341" i="15"/>
  <c r="K341" i="15" s="1"/>
  <c r="I341" i="15"/>
  <c r="O246" i="15"/>
  <c r="C171" i="15"/>
  <c r="AS271" i="15"/>
  <c r="AT271" i="15"/>
  <c r="O264" i="15"/>
  <c r="AT301" i="15"/>
  <c r="AS301" i="15"/>
  <c r="AT291" i="15"/>
  <c r="AS291" i="15"/>
  <c r="A391" i="15"/>
  <c r="H366" i="15"/>
  <c r="AP366" i="15" s="1"/>
  <c r="AE366" i="15"/>
  <c r="B366" i="15"/>
  <c r="G366" i="15" s="1"/>
  <c r="AK366" i="15"/>
  <c r="AN366" i="15" s="1"/>
  <c r="AU262" i="15"/>
  <c r="AW262" i="15" s="1"/>
  <c r="AY262" i="15" s="1"/>
  <c r="AX287" i="15" s="1"/>
  <c r="AB279" i="15"/>
  <c r="AA304" i="15" s="1"/>
  <c r="Q259" i="15"/>
  <c r="R259" i="15" s="1"/>
  <c r="S259" i="15" s="1"/>
  <c r="F69" i="16"/>
  <c r="E69" i="16"/>
  <c r="AL377" i="15"/>
  <c r="AM352" i="15"/>
  <c r="AN352" i="15" s="1"/>
  <c r="AR330" i="15"/>
  <c r="AT285" i="15"/>
  <c r="AS285" i="15"/>
  <c r="AO313" i="15"/>
  <c r="AQ313" i="15" s="1"/>
  <c r="J333" i="15"/>
  <c r="K333" i="15" s="1"/>
  <c r="I333" i="15"/>
  <c r="X316" i="15"/>
  <c r="Z316" i="15" s="1"/>
  <c r="L316" i="15"/>
  <c r="A399" i="15"/>
  <c r="AE374" i="15"/>
  <c r="B374" i="15"/>
  <c r="G374" i="15" s="1"/>
  <c r="AK374" i="15"/>
  <c r="AN374" i="15" s="1"/>
  <c r="H374" i="15"/>
  <c r="AP374" i="15" s="1"/>
  <c r="AL409" i="15"/>
  <c r="AM384" i="15"/>
  <c r="AL373" i="15"/>
  <c r="AM348" i="15"/>
  <c r="Q221" i="15"/>
  <c r="R221" i="15" s="1"/>
  <c r="S221" i="15" s="1"/>
  <c r="AO345" i="15"/>
  <c r="AQ345" i="15" s="1"/>
  <c r="AT269" i="15"/>
  <c r="AS269" i="15"/>
  <c r="AT324" i="15"/>
  <c r="AS324" i="15"/>
  <c r="N263" i="15"/>
  <c r="M263" i="15"/>
  <c r="AO317" i="15"/>
  <c r="AQ317" i="15" s="1"/>
  <c r="X324" i="15"/>
  <c r="Z324" i="15" s="1"/>
  <c r="AB324" i="15" s="1"/>
  <c r="L324" i="15"/>
  <c r="X332" i="15"/>
  <c r="Z332" i="15" s="1"/>
  <c r="L332" i="15"/>
  <c r="BB168" i="15"/>
  <c r="T228" i="15"/>
  <c r="U228" i="15" s="1"/>
  <c r="AD203" i="15"/>
  <c r="AZ203" i="15" s="1"/>
  <c r="BB203" i="15" s="1"/>
  <c r="T220" i="15"/>
  <c r="U220" i="15" s="1"/>
  <c r="AD195" i="15"/>
  <c r="AZ195" i="15" s="1"/>
  <c r="T216" i="15"/>
  <c r="U216" i="15" s="1"/>
  <c r="AD191" i="15"/>
  <c r="AZ191" i="15" s="1"/>
  <c r="X328" i="15"/>
  <c r="Z328" i="15" s="1"/>
  <c r="AB328" i="15" s="1"/>
  <c r="AA353" i="15" s="1"/>
  <c r="L328" i="15"/>
  <c r="E134" i="14"/>
  <c r="G134" i="14" s="1"/>
  <c r="H134" i="14" s="1"/>
  <c r="G133" i="14"/>
  <c r="H133" i="14" s="1"/>
  <c r="I82" i="14"/>
  <c r="J82" i="14" s="1"/>
  <c r="E105" i="14"/>
  <c r="G105" i="14" s="1"/>
  <c r="E85" i="14"/>
  <c r="F84" i="14"/>
  <c r="W59" i="14"/>
  <c r="W54" i="14"/>
  <c r="W49" i="14"/>
  <c r="W44" i="14"/>
  <c r="W39" i="14"/>
  <c r="W34" i="14"/>
  <c r="W29" i="14"/>
  <c r="W24" i="14"/>
  <c r="W3" i="14"/>
  <c r="W9" i="14"/>
  <c r="X2" i="14"/>
  <c r="W4" i="14"/>
  <c r="W10" i="14"/>
  <c r="E276" i="14"/>
  <c r="F275" i="14"/>
  <c r="K131" i="14"/>
  <c r="M131" i="14" s="1"/>
  <c r="G83" i="14"/>
  <c r="H83" i="14"/>
  <c r="I132" i="14"/>
  <c r="J132" i="14"/>
  <c r="L132" i="14"/>
  <c r="E239" i="14"/>
  <c r="F238" i="14"/>
  <c r="R29" i="14"/>
  <c r="F85" i="14" l="1"/>
  <c r="E106" i="14"/>
  <c r="G106" i="14" s="1"/>
  <c r="R71" i="16"/>
  <c r="J71" i="16"/>
  <c r="H372" i="15"/>
  <c r="AP372" i="15" s="1"/>
  <c r="R39" i="14"/>
  <c r="R18" i="14" s="1"/>
  <c r="T39" i="14"/>
  <c r="T18" i="14" s="1"/>
  <c r="V39" i="14"/>
  <c r="V18" i="14" s="1"/>
  <c r="H376" i="15"/>
  <c r="AP376" i="15" s="1"/>
  <c r="Y7" i="14"/>
  <c r="Y5" i="14"/>
  <c r="Z8" i="14"/>
  <c r="Y6" i="14"/>
  <c r="H380" i="15"/>
  <c r="AP380" i="15" s="1"/>
  <c r="AN348" i="15"/>
  <c r="AN376" i="15"/>
  <c r="H382" i="15"/>
  <c r="AP382" i="15" s="1"/>
  <c r="AA345" i="15"/>
  <c r="H378" i="15"/>
  <c r="AP378" i="15" s="1"/>
  <c r="H362" i="15"/>
  <c r="AP362" i="15" s="1"/>
  <c r="AN342" i="15"/>
  <c r="O279" i="15"/>
  <c r="AN360" i="15"/>
  <c r="H368" i="15"/>
  <c r="AP368" i="15" s="1"/>
  <c r="H370" i="15"/>
  <c r="AP370" i="15" s="1"/>
  <c r="H364" i="15"/>
  <c r="AP364" i="15" s="1"/>
  <c r="AN370" i="15"/>
  <c r="K105" i="14"/>
  <c r="I105" i="14"/>
  <c r="H105" i="14"/>
  <c r="M55" i="15"/>
  <c r="N52" i="16" s="1"/>
  <c r="N51" i="16"/>
  <c r="AB332" i="15"/>
  <c r="AA357" i="15" s="1"/>
  <c r="AB318" i="15"/>
  <c r="AA343" i="15" s="1"/>
  <c r="AB308" i="15"/>
  <c r="AA355" i="15"/>
  <c r="AN384" i="15"/>
  <c r="AU293" i="15"/>
  <c r="AW293" i="15" s="1"/>
  <c r="AY293" i="15" s="1"/>
  <c r="AX318" i="15" s="1"/>
  <c r="AB292" i="15"/>
  <c r="AA317" i="15" s="1"/>
  <c r="O289" i="15"/>
  <c r="Q289" i="15" s="1"/>
  <c r="R289" i="15" s="1"/>
  <c r="S289" i="15" s="1"/>
  <c r="AB288" i="15"/>
  <c r="AU273" i="15"/>
  <c r="AW273" i="15" s="1"/>
  <c r="AY273" i="15" s="1"/>
  <c r="AX298" i="15" s="1"/>
  <c r="AA359" i="15"/>
  <c r="AN380" i="15"/>
  <c r="AO380" i="15" s="1"/>
  <c r="AQ380" i="15" s="1"/>
  <c r="AU307" i="15"/>
  <c r="AW307" i="15" s="1"/>
  <c r="AY307" i="15" s="1"/>
  <c r="AX332" i="15" s="1"/>
  <c r="O299" i="15"/>
  <c r="AA333" i="15"/>
  <c r="O297" i="15"/>
  <c r="Q297" i="15" s="1"/>
  <c r="R297" i="15" s="1"/>
  <c r="S297" i="15" s="1"/>
  <c r="AU295" i="15"/>
  <c r="AW295" i="15" s="1"/>
  <c r="AY295" i="15" s="1"/>
  <c r="AX320" i="15" s="1"/>
  <c r="X66" i="16"/>
  <c r="Y66" i="16" s="1"/>
  <c r="AA331" i="15"/>
  <c r="AB316" i="15"/>
  <c r="O271" i="15"/>
  <c r="Q271" i="15" s="1"/>
  <c r="R271" i="15" s="1"/>
  <c r="S271" i="15" s="1"/>
  <c r="O283" i="15"/>
  <c r="Q283" i="15" s="1"/>
  <c r="R283" i="15" s="1"/>
  <c r="S283" i="15" s="1"/>
  <c r="AB290" i="15"/>
  <c r="O275" i="15"/>
  <c r="Q275" i="15" s="1"/>
  <c r="R275" i="15" s="1"/>
  <c r="S275" i="15" s="1"/>
  <c r="AO382" i="15"/>
  <c r="AQ382" i="15" s="1"/>
  <c r="AR382" i="15" s="1"/>
  <c r="AB298" i="15"/>
  <c r="AA323" i="15" s="1"/>
  <c r="AB326" i="15"/>
  <c r="AO364" i="15"/>
  <c r="AO340" i="15"/>
  <c r="AQ340" i="15" s="1"/>
  <c r="AA349" i="15"/>
  <c r="AU324" i="15"/>
  <c r="AW324" i="15" s="1"/>
  <c r="AU291" i="15"/>
  <c r="AW291" i="15" s="1"/>
  <c r="AY291" i="15" s="1"/>
  <c r="AX316" i="15" s="1"/>
  <c r="AB310" i="15"/>
  <c r="AA335" i="15" s="1"/>
  <c r="AB302" i="15"/>
  <c r="O273" i="15"/>
  <c r="Q273" i="15" s="1"/>
  <c r="R273" i="15" s="1"/>
  <c r="S273" i="15" s="1"/>
  <c r="AA341" i="15"/>
  <c r="AU285" i="15"/>
  <c r="AW285" i="15" s="1"/>
  <c r="AY285" i="15" s="1"/>
  <c r="AX310" i="15" s="1"/>
  <c r="AO366" i="15"/>
  <c r="AQ366" i="15" s="1"/>
  <c r="O303" i="15"/>
  <c r="Q303" i="15" s="1"/>
  <c r="R303" i="15" s="1"/>
  <c r="S303" i="15" s="1"/>
  <c r="O267" i="15"/>
  <c r="Q267" i="15" s="1"/>
  <c r="R267" i="15" s="1"/>
  <c r="AU305" i="15"/>
  <c r="AW305" i="15" s="1"/>
  <c r="AY305" i="15" s="1"/>
  <c r="AX330" i="15" s="1"/>
  <c r="AU287" i="15"/>
  <c r="AW287" i="15" s="1"/>
  <c r="AY287" i="15" s="1"/>
  <c r="AX312" i="15" s="1"/>
  <c r="O265" i="15"/>
  <c r="O295" i="15"/>
  <c r="Q295" i="15" s="1"/>
  <c r="R295" i="15" s="1"/>
  <c r="S295" i="15" s="1"/>
  <c r="AO342" i="15"/>
  <c r="AQ342" i="15" s="1"/>
  <c r="J382" i="15"/>
  <c r="K382" i="15" s="1"/>
  <c r="I382" i="15"/>
  <c r="T243" i="15"/>
  <c r="U243" i="15" s="1"/>
  <c r="AD218" i="15"/>
  <c r="AZ218" i="15" s="1"/>
  <c r="BB165" i="15"/>
  <c r="T237" i="15"/>
  <c r="AD212" i="15"/>
  <c r="AZ212" i="15" s="1"/>
  <c r="J376" i="15"/>
  <c r="K376" i="15" s="1"/>
  <c r="I376" i="15"/>
  <c r="J372" i="15"/>
  <c r="K372" i="15" s="1"/>
  <c r="J362" i="15"/>
  <c r="K362" i="15" s="1"/>
  <c r="I362" i="15"/>
  <c r="J374" i="15"/>
  <c r="K374" i="15" s="1"/>
  <c r="I374" i="15"/>
  <c r="BB187" i="15"/>
  <c r="T245" i="15"/>
  <c r="U245" i="15" s="1"/>
  <c r="AD220" i="15"/>
  <c r="AZ220" i="15" s="1"/>
  <c r="J366" i="15"/>
  <c r="K366" i="15" s="1"/>
  <c r="I366" i="15"/>
  <c r="BB163" i="15"/>
  <c r="BB189" i="15"/>
  <c r="T257" i="15"/>
  <c r="U257" i="15" s="1"/>
  <c r="AD232" i="15"/>
  <c r="AZ232" i="15" s="1"/>
  <c r="BB232" i="15" s="1"/>
  <c r="T259" i="15"/>
  <c r="U259" i="15" s="1"/>
  <c r="AD234" i="15"/>
  <c r="AZ234" i="15" s="1"/>
  <c r="BB234" i="15" s="1"/>
  <c r="BB167" i="15"/>
  <c r="T213" i="15"/>
  <c r="U213" i="15" s="1"/>
  <c r="AD188" i="15"/>
  <c r="AZ188" i="15" s="1"/>
  <c r="J368" i="15"/>
  <c r="K368" i="15" s="1"/>
  <c r="I368" i="15"/>
  <c r="BB193" i="15"/>
  <c r="BB169" i="15"/>
  <c r="BB161" i="15"/>
  <c r="AO374" i="15"/>
  <c r="AQ374" i="15" s="1"/>
  <c r="W5" i="16"/>
  <c r="AL430" i="15"/>
  <c r="AM405" i="15"/>
  <c r="E423" i="15"/>
  <c r="J370" i="15"/>
  <c r="K370" i="15" s="1"/>
  <c r="I370" i="15"/>
  <c r="X351" i="15"/>
  <c r="Z351" i="15" s="1"/>
  <c r="L351" i="15"/>
  <c r="N318" i="15"/>
  <c r="M318" i="15"/>
  <c r="X353" i="15"/>
  <c r="Z353" i="15" s="1"/>
  <c r="AB353" i="15" s="1"/>
  <c r="L353" i="15"/>
  <c r="N296" i="15"/>
  <c r="M296" i="15"/>
  <c r="AR311" i="15"/>
  <c r="X337" i="15"/>
  <c r="Z337" i="15" s="1"/>
  <c r="L337" i="15"/>
  <c r="X325" i="15"/>
  <c r="Z325" i="15" s="1"/>
  <c r="L325" i="15"/>
  <c r="AL396" i="15"/>
  <c r="AM371" i="15"/>
  <c r="E432" i="15"/>
  <c r="U237" i="15"/>
  <c r="A406" i="15"/>
  <c r="AK381" i="15"/>
  <c r="H381" i="15"/>
  <c r="AP381" i="15" s="1"/>
  <c r="AE381" i="15"/>
  <c r="B381" i="15"/>
  <c r="G381" i="15" s="1"/>
  <c r="AL386" i="15"/>
  <c r="AM361" i="15"/>
  <c r="AO338" i="15"/>
  <c r="AQ338" i="15" s="1"/>
  <c r="A388" i="15"/>
  <c r="B363" i="15"/>
  <c r="G363" i="15" s="1"/>
  <c r="AK363" i="15"/>
  <c r="AN363" i="15" s="1"/>
  <c r="H363" i="15"/>
  <c r="AP363" i="15" s="1"/>
  <c r="AE363" i="15"/>
  <c r="X327" i="15"/>
  <c r="Z327" i="15" s="1"/>
  <c r="L327" i="15"/>
  <c r="A428" i="15"/>
  <c r="AE403" i="15"/>
  <c r="B403" i="15"/>
  <c r="AK403" i="15"/>
  <c r="X321" i="15"/>
  <c r="Z321" i="15" s="1"/>
  <c r="AB321" i="15" s="1"/>
  <c r="L321" i="15"/>
  <c r="C341" i="15"/>
  <c r="A422" i="15"/>
  <c r="AE397" i="15"/>
  <c r="B397" i="15"/>
  <c r="G397" i="15" s="1"/>
  <c r="AK397" i="15"/>
  <c r="T249" i="15"/>
  <c r="U249" i="15" s="1"/>
  <c r="AD224" i="15"/>
  <c r="AZ224" i="15" s="1"/>
  <c r="BB224" i="15" s="1"/>
  <c r="J344" i="15"/>
  <c r="K344" i="15" s="1"/>
  <c r="I344" i="15"/>
  <c r="C124" i="15"/>
  <c r="AT292" i="15"/>
  <c r="AS292" i="15"/>
  <c r="A418" i="15"/>
  <c r="AE393" i="15"/>
  <c r="B393" i="15"/>
  <c r="G393" i="15" s="1"/>
  <c r="AK393" i="15"/>
  <c r="AN393" i="15" s="1"/>
  <c r="O293" i="15"/>
  <c r="A420" i="15"/>
  <c r="AE395" i="15"/>
  <c r="B395" i="15"/>
  <c r="G395" i="15" s="1"/>
  <c r="AK395" i="15"/>
  <c r="H395" i="15"/>
  <c r="AP395" i="15" s="1"/>
  <c r="AR349" i="15"/>
  <c r="AR323" i="15"/>
  <c r="A402" i="15"/>
  <c r="AK377" i="15"/>
  <c r="H377" i="15"/>
  <c r="AP377" i="15" s="1"/>
  <c r="AE377" i="15"/>
  <c r="B377" i="15"/>
  <c r="G377" i="15" s="1"/>
  <c r="AT290" i="15"/>
  <c r="AS290" i="15"/>
  <c r="AR351" i="15"/>
  <c r="AL394" i="15"/>
  <c r="AM369" i="15"/>
  <c r="AD198" i="15"/>
  <c r="AZ198" i="15" s="1"/>
  <c r="BB198" i="15" s="1"/>
  <c r="T223" i="15"/>
  <c r="U223" i="15" s="1"/>
  <c r="AU281" i="15"/>
  <c r="AW281" i="15" s="1"/>
  <c r="AY281" i="15" s="1"/>
  <c r="AX306" i="15" s="1"/>
  <c r="AM367" i="15"/>
  <c r="AL392" i="15"/>
  <c r="C148" i="15"/>
  <c r="O305" i="15"/>
  <c r="AU308" i="15"/>
  <c r="AW308" i="15" s="1"/>
  <c r="AD190" i="15"/>
  <c r="AZ190" i="15" s="1"/>
  <c r="T215" i="15"/>
  <c r="U215" i="15" s="1"/>
  <c r="J340" i="15"/>
  <c r="K340" i="15" s="1"/>
  <c r="I340" i="15"/>
  <c r="A434" i="15"/>
  <c r="AE409" i="15"/>
  <c r="B409" i="15"/>
  <c r="G409" i="15" s="1"/>
  <c r="AK409" i="15"/>
  <c r="H409" i="15"/>
  <c r="AP409" i="15" s="1"/>
  <c r="AB312" i="15"/>
  <c r="AA337" i="15" s="1"/>
  <c r="J342" i="15"/>
  <c r="K342" i="15" s="1"/>
  <c r="I342" i="15"/>
  <c r="N322" i="15"/>
  <c r="M322" i="15"/>
  <c r="AR333" i="15"/>
  <c r="AL410" i="15"/>
  <c r="AM385" i="15"/>
  <c r="N288" i="15"/>
  <c r="M288" i="15"/>
  <c r="AU275" i="15"/>
  <c r="AW275" i="15" s="1"/>
  <c r="AY275" i="15" s="1"/>
  <c r="AX300" i="15" s="1"/>
  <c r="E422" i="15"/>
  <c r="J350" i="15"/>
  <c r="K350" i="15" s="1"/>
  <c r="I350" i="15"/>
  <c r="AT357" i="15"/>
  <c r="AS357" i="15"/>
  <c r="E417" i="15"/>
  <c r="AB304" i="15"/>
  <c r="AA329" i="15" s="1"/>
  <c r="AT326" i="15"/>
  <c r="AS326" i="15"/>
  <c r="T233" i="15"/>
  <c r="U233" i="15" s="1"/>
  <c r="AD208" i="15"/>
  <c r="AZ208" i="15" s="1"/>
  <c r="BB208" i="15" s="1"/>
  <c r="AD202" i="15"/>
  <c r="AZ202" i="15" s="1"/>
  <c r="BB202" i="15" s="1"/>
  <c r="T227" i="15"/>
  <c r="U227" i="15" s="1"/>
  <c r="A404" i="15"/>
  <c r="AK379" i="15"/>
  <c r="H379" i="15"/>
  <c r="AP379" i="15" s="1"/>
  <c r="AE379" i="15"/>
  <c r="B379" i="15"/>
  <c r="G379" i="15" s="1"/>
  <c r="E429" i="15"/>
  <c r="Q299" i="15"/>
  <c r="R299" i="15" s="1"/>
  <c r="S299" i="15" s="1"/>
  <c r="B21" i="16"/>
  <c r="C76" i="15"/>
  <c r="C101" i="15" s="1"/>
  <c r="C126" i="15" s="1"/>
  <c r="C151" i="15" s="1"/>
  <c r="C176" i="15" s="1"/>
  <c r="C201" i="15" s="1"/>
  <c r="C226" i="15" s="1"/>
  <c r="C251" i="15" s="1"/>
  <c r="C276" i="15" s="1"/>
  <c r="C301" i="15" s="1"/>
  <c r="C326" i="15" s="1"/>
  <c r="C351" i="15" s="1"/>
  <c r="C376" i="15" s="1"/>
  <c r="C401" i="15" s="1"/>
  <c r="C426" i="15" s="1"/>
  <c r="B22" i="15"/>
  <c r="X347" i="15"/>
  <c r="Z347" i="15" s="1"/>
  <c r="L347" i="15"/>
  <c r="AT312" i="15"/>
  <c r="AS312" i="15"/>
  <c r="AT322" i="15"/>
  <c r="AS322" i="15"/>
  <c r="N310" i="15"/>
  <c r="M310" i="15"/>
  <c r="AR331" i="15"/>
  <c r="Q240" i="15"/>
  <c r="R240" i="15" s="1"/>
  <c r="S240" i="15" s="1"/>
  <c r="AR335" i="15"/>
  <c r="AT306" i="15"/>
  <c r="AS306" i="15"/>
  <c r="I69" i="16"/>
  <c r="T69" i="16"/>
  <c r="AR366" i="15"/>
  <c r="C196" i="15"/>
  <c r="AR337" i="15"/>
  <c r="N314" i="15"/>
  <c r="M314" i="15"/>
  <c r="Q284" i="15"/>
  <c r="R284" i="15" s="1"/>
  <c r="S284" i="15" s="1"/>
  <c r="AL388" i="15"/>
  <c r="AM363" i="15"/>
  <c r="E419" i="15"/>
  <c r="E420" i="15"/>
  <c r="Q238" i="15"/>
  <c r="R238" i="15" s="1"/>
  <c r="S238" i="15" s="1"/>
  <c r="AT294" i="15"/>
  <c r="AS294" i="15"/>
  <c r="A72" i="16"/>
  <c r="B71" i="16"/>
  <c r="J380" i="15"/>
  <c r="K380" i="15" s="1"/>
  <c r="I380" i="15"/>
  <c r="AR353" i="15"/>
  <c r="A408" i="15"/>
  <c r="AK383" i="15"/>
  <c r="H383" i="15"/>
  <c r="AP383" i="15" s="1"/>
  <c r="AE383" i="15"/>
  <c r="B383" i="15"/>
  <c r="G383" i="15" s="1"/>
  <c r="AR321" i="15"/>
  <c r="T239" i="15"/>
  <c r="U239" i="15" s="1"/>
  <c r="AD214" i="15"/>
  <c r="AZ214" i="15" s="1"/>
  <c r="E421" i="15"/>
  <c r="U68" i="16"/>
  <c r="AT332" i="15"/>
  <c r="AS332" i="15"/>
  <c r="E435" i="15"/>
  <c r="AT310" i="15"/>
  <c r="AS310" i="15"/>
  <c r="X331" i="15"/>
  <c r="Z331" i="15" s="1"/>
  <c r="L331" i="15"/>
  <c r="AR340" i="15"/>
  <c r="A390" i="15"/>
  <c r="B365" i="15"/>
  <c r="G365" i="15" s="1"/>
  <c r="AK365" i="15"/>
  <c r="AN365" i="15" s="1"/>
  <c r="H365" i="15"/>
  <c r="AP365" i="15" s="1"/>
  <c r="AE365" i="15"/>
  <c r="AR359" i="15"/>
  <c r="AR342" i="15"/>
  <c r="A392" i="15"/>
  <c r="B367" i="15"/>
  <c r="G367" i="15" s="1"/>
  <c r="AK367" i="15"/>
  <c r="H367" i="15"/>
  <c r="AP367" i="15" s="1"/>
  <c r="AE367" i="15"/>
  <c r="AA347" i="15"/>
  <c r="X323" i="15"/>
  <c r="Z323" i="15" s="1"/>
  <c r="AB323" i="15" s="1"/>
  <c r="L323" i="15"/>
  <c r="AL390" i="15"/>
  <c r="AM365" i="15"/>
  <c r="AA313" i="15"/>
  <c r="AO350" i="15"/>
  <c r="AQ350" i="15" s="1"/>
  <c r="A400" i="15"/>
  <c r="AK375" i="15"/>
  <c r="H375" i="15"/>
  <c r="AP375" i="15" s="1"/>
  <c r="AE375" i="15"/>
  <c r="B375" i="15"/>
  <c r="G375" i="15" s="1"/>
  <c r="AL414" i="15"/>
  <c r="AM389" i="15"/>
  <c r="X339" i="15"/>
  <c r="Z339" i="15" s="1"/>
  <c r="L339" i="15"/>
  <c r="T247" i="15"/>
  <c r="U247" i="15" s="1"/>
  <c r="AD222" i="15"/>
  <c r="AZ222" i="15" s="1"/>
  <c r="BB222" i="15" s="1"/>
  <c r="AD192" i="15"/>
  <c r="AZ192" i="15" s="1"/>
  <c r="T217" i="15"/>
  <c r="U217" i="15" s="1"/>
  <c r="BB191" i="15"/>
  <c r="BB195" i="15"/>
  <c r="Q264" i="15"/>
  <c r="R264" i="15" s="1"/>
  <c r="S264" i="15" s="1"/>
  <c r="X313" i="15"/>
  <c r="Z313" i="15" s="1"/>
  <c r="L313" i="15"/>
  <c r="Q279" i="15"/>
  <c r="R279" i="15" s="1"/>
  <c r="S279" i="15" s="1"/>
  <c r="X333" i="15"/>
  <c r="Z333" i="15" s="1"/>
  <c r="L333" i="15"/>
  <c r="O49" i="16"/>
  <c r="N53" i="15"/>
  <c r="H393" i="15" s="1"/>
  <c r="AP393" i="15" s="1"/>
  <c r="M67" i="16"/>
  <c r="J364" i="15"/>
  <c r="K364" i="15" s="1"/>
  <c r="I364" i="15"/>
  <c r="A430" i="15"/>
  <c r="AE405" i="15"/>
  <c r="B405" i="15"/>
  <c r="G405" i="15" s="1"/>
  <c r="AK405" i="15"/>
  <c r="AN405" i="15" s="1"/>
  <c r="H405" i="15"/>
  <c r="AP405" i="15" s="1"/>
  <c r="E425" i="15"/>
  <c r="J346" i="15"/>
  <c r="K346" i="15" s="1"/>
  <c r="I346" i="15"/>
  <c r="AT286" i="15"/>
  <c r="AS286" i="15"/>
  <c r="L71" i="16"/>
  <c r="H71" i="16"/>
  <c r="C72" i="16"/>
  <c r="J384" i="15"/>
  <c r="K384" i="15" s="1"/>
  <c r="I384" i="15"/>
  <c r="AO344" i="15"/>
  <c r="AQ344" i="15" s="1"/>
  <c r="A394" i="15"/>
  <c r="AK369" i="15"/>
  <c r="AN369" i="15" s="1"/>
  <c r="AE369" i="15"/>
  <c r="B369" i="15"/>
  <c r="G369" i="15" s="1"/>
  <c r="H369" i="15"/>
  <c r="AP369" i="15" s="1"/>
  <c r="AO362" i="15"/>
  <c r="AQ362" i="15" s="1"/>
  <c r="AD200" i="15"/>
  <c r="AZ200" i="15" s="1"/>
  <c r="BB200" i="15" s="1"/>
  <c r="T225" i="15"/>
  <c r="U225" i="15" s="1"/>
  <c r="T241" i="15"/>
  <c r="U241" i="15" s="1"/>
  <c r="AD216" i="15"/>
  <c r="AZ216" i="15" s="1"/>
  <c r="T253" i="15"/>
  <c r="U253" i="15" s="1"/>
  <c r="AD228" i="15"/>
  <c r="AZ228" i="15" s="1"/>
  <c r="BB228" i="15" s="1"/>
  <c r="N332" i="15"/>
  <c r="M332" i="15"/>
  <c r="N324" i="15"/>
  <c r="M324" i="15"/>
  <c r="O263" i="15"/>
  <c r="AU269" i="15"/>
  <c r="AW269" i="15" s="1"/>
  <c r="AY269" i="15" s="1"/>
  <c r="AX294" i="15" s="1"/>
  <c r="AU301" i="15"/>
  <c r="AW301" i="15" s="1"/>
  <c r="AY301" i="15" s="1"/>
  <c r="AX326" i="15" s="1"/>
  <c r="AU271" i="15"/>
  <c r="AW271" i="15" s="1"/>
  <c r="AY271" i="15" s="1"/>
  <c r="AX296" i="15" s="1"/>
  <c r="Q246" i="15"/>
  <c r="R246" i="15" s="1"/>
  <c r="S246" i="15" s="1"/>
  <c r="E433" i="15"/>
  <c r="AT318" i="15"/>
  <c r="AS318" i="15"/>
  <c r="J354" i="15"/>
  <c r="K354" i="15" s="1"/>
  <c r="I354" i="15"/>
  <c r="AT298" i="15"/>
  <c r="AS298" i="15"/>
  <c r="T229" i="15"/>
  <c r="U229" i="15" s="1"/>
  <c r="AD204" i="15"/>
  <c r="AZ204" i="15" s="1"/>
  <c r="BB204" i="15" s="1"/>
  <c r="J378" i="15"/>
  <c r="K378" i="15" s="1"/>
  <c r="I378" i="15"/>
  <c r="J336" i="15"/>
  <c r="K336" i="15" s="1"/>
  <c r="I336" i="15"/>
  <c r="AU263" i="15"/>
  <c r="AW263" i="15" s="1"/>
  <c r="AY263" i="15" s="1"/>
  <c r="AX288" i="15" s="1"/>
  <c r="Q276" i="15"/>
  <c r="R276" i="15" s="1"/>
  <c r="S276" i="15" s="1"/>
  <c r="AB314" i="15"/>
  <c r="AA339" i="15" s="1"/>
  <c r="P65" i="16"/>
  <c r="T251" i="15"/>
  <c r="U251" i="15" s="1"/>
  <c r="AD226" i="15"/>
  <c r="AZ226" i="15" s="1"/>
  <c r="BB226" i="15" s="1"/>
  <c r="N294" i="15"/>
  <c r="M294" i="15"/>
  <c r="AN375" i="15"/>
  <c r="AM375" i="15"/>
  <c r="AL400" i="15"/>
  <c r="Q272" i="15"/>
  <c r="R272" i="15" s="1"/>
  <c r="S272" i="15" s="1"/>
  <c r="X315" i="15"/>
  <c r="Z315" i="15" s="1"/>
  <c r="L315" i="15"/>
  <c r="AT316" i="15"/>
  <c r="AS316" i="15"/>
  <c r="A432" i="15"/>
  <c r="AE407" i="15"/>
  <c r="B407" i="15"/>
  <c r="G407" i="15" s="1"/>
  <c r="AK407" i="15"/>
  <c r="H407" i="15"/>
  <c r="AP407" i="15" s="1"/>
  <c r="T221" i="15"/>
  <c r="U221" i="15" s="1"/>
  <c r="AD196" i="15"/>
  <c r="AZ196" i="15" s="1"/>
  <c r="BB196" i="15" s="1"/>
  <c r="E414" i="15"/>
  <c r="Q268" i="15"/>
  <c r="R268" i="15" s="1"/>
  <c r="S268" i="15" s="1"/>
  <c r="AU299" i="15"/>
  <c r="AW299" i="15" s="1"/>
  <c r="AY299" i="15" s="1"/>
  <c r="AX324" i="15" s="1"/>
  <c r="AR355" i="15"/>
  <c r="J348" i="15"/>
  <c r="K348" i="15" s="1"/>
  <c r="I348" i="15"/>
  <c r="AR327" i="15"/>
  <c r="F70" i="16"/>
  <c r="E70" i="16"/>
  <c r="AR341" i="15"/>
  <c r="AO346" i="15"/>
  <c r="AQ346" i="15" s="1"/>
  <c r="A396" i="15"/>
  <c r="AK371" i="15"/>
  <c r="AN371" i="15" s="1"/>
  <c r="H371" i="15"/>
  <c r="AP371" i="15" s="1"/>
  <c r="AE371" i="15"/>
  <c r="B371" i="15"/>
  <c r="G371" i="15" s="1"/>
  <c r="N300" i="15"/>
  <c r="M300" i="15"/>
  <c r="AR347" i="15"/>
  <c r="E415" i="15"/>
  <c r="O287" i="15"/>
  <c r="AR329" i="15"/>
  <c r="E430" i="15"/>
  <c r="Q270" i="15"/>
  <c r="R270" i="15" s="1"/>
  <c r="S270" i="15" s="1"/>
  <c r="O291" i="15"/>
  <c r="N292" i="15"/>
  <c r="M292" i="15"/>
  <c r="AM383" i="15"/>
  <c r="AL408" i="15"/>
  <c r="Q244" i="15"/>
  <c r="R244" i="15" s="1"/>
  <c r="S244" i="15" s="1"/>
  <c r="O277" i="15"/>
  <c r="O285" i="15"/>
  <c r="E427" i="15"/>
  <c r="AO356" i="15"/>
  <c r="AQ356" i="15" s="1"/>
  <c r="AT334" i="15"/>
  <c r="AS334" i="15"/>
  <c r="O281" i="15"/>
  <c r="J360" i="15"/>
  <c r="K360" i="15" s="1"/>
  <c r="I360" i="15"/>
  <c r="AT304" i="15"/>
  <c r="AS304" i="15"/>
  <c r="AE5" i="15"/>
  <c r="AU289" i="15"/>
  <c r="AW289" i="15" s="1"/>
  <c r="AY289" i="15" s="1"/>
  <c r="AX314" i="15" s="1"/>
  <c r="AO376" i="15"/>
  <c r="AQ376" i="15" s="1"/>
  <c r="O309" i="15"/>
  <c r="E434" i="15"/>
  <c r="AM395" i="15"/>
  <c r="AN395" i="15" s="1"/>
  <c r="AL420" i="15"/>
  <c r="AL412" i="15"/>
  <c r="AM387" i="15"/>
  <c r="AO368" i="15"/>
  <c r="AQ368" i="15" s="1"/>
  <c r="AL406" i="15"/>
  <c r="AM381" i="15"/>
  <c r="AN381" i="15" s="1"/>
  <c r="N290" i="15"/>
  <c r="M290" i="15"/>
  <c r="N326" i="15"/>
  <c r="M326" i="15"/>
  <c r="T235" i="15"/>
  <c r="U235" i="15" s="1"/>
  <c r="AD210" i="15"/>
  <c r="AZ210" i="15" s="1"/>
  <c r="BB210" i="15" s="1"/>
  <c r="N286" i="15"/>
  <c r="M286" i="15"/>
  <c r="J358" i="15"/>
  <c r="K358" i="15" s="1"/>
  <c r="I358" i="15"/>
  <c r="X335" i="15"/>
  <c r="Z335" i="15" s="1"/>
  <c r="L335" i="15"/>
  <c r="AO352" i="15"/>
  <c r="AQ352" i="15" s="1"/>
  <c r="AT314" i="15"/>
  <c r="AS314" i="15"/>
  <c r="X329" i="15"/>
  <c r="Z329" i="15" s="1"/>
  <c r="L329" i="15"/>
  <c r="X355" i="15"/>
  <c r="Z355" i="15" s="1"/>
  <c r="L355" i="15"/>
  <c r="N302" i="15"/>
  <c r="M302" i="15"/>
  <c r="S68" i="16"/>
  <c r="K68" i="16"/>
  <c r="AL404" i="15"/>
  <c r="AN379" i="15"/>
  <c r="AM379" i="15"/>
  <c r="T231" i="15"/>
  <c r="U231" i="15" s="1"/>
  <c r="AD206" i="15"/>
  <c r="AZ206" i="15" s="1"/>
  <c r="BB206" i="15" s="1"/>
  <c r="E412" i="15"/>
  <c r="O269" i="15"/>
  <c r="AT328" i="15"/>
  <c r="AS328" i="15"/>
  <c r="X343" i="15"/>
  <c r="Z343" i="15" s="1"/>
  <c r="AB343" i="15" s="1"/>
  <c r="AA368" i="15" s="1"/>
  <c r="L343" i="15"/>
  <c r="W67" i="16"/>
  <c r="V67" i="16"/>
  <c r="AU303" i="15"/>
  <c r="AW303" i="15" s="1"/>
  <c r="AY303" i="15" s="1"/>
  <c r="AX328" i="15" s="1"/>
  <c r="AL428" i="15"/>
  <c r="AM403" i="15"/>
  <c r="AN403" i="15" s="1"/>
  <c r="E416" i="15"/>
  <c r="O301" i="15"/>
  <c r="AL424" i="15"/>
  <c r="AM399" i="15"/>
  <c r="AT302" i="15"/>
  <c r="AS302" i="15"/>
  <c r="O66" i="16"/>
  <c r="N66" i="16"/>
  <c r="AD194" i="15"/>
  <c r="AZ194" i="15" s="1"/>
  <c r="T219" i="15"/>
  <c r="U219" i="15" s="1"/>
  <c r="X349" i="15"/>
  <c r="Z349" i="15" s="1"/>
  <c r="AB349" i="15" s="1"/>
  <c r="L349" i="15"/>
  <c r="X357" i="15"/>
  <c r="Z357" i="15" s="1"/>
  <c r="AB357" i="15" s="1"/>
  <c r="AA382" i="15" s="1"/>
  <c r="L357" i="15"/>
  <c r="AR345" i="15"/>
  <c r="AL434" i="15"/>
  <c r="AM409" i="15"/>
  <c r="N328" i="15"/>
  <c r="M328" i="15"/>
  <c r="AR317" i="15"/>
  <c r="AL398" i="15"/>
  <c r="AM373" i="15"/>
  <c r="A424" i="15"/>
  <c r="AE399" i="15"/>
  <c r="B399" i="15"/>
  <c r="G399" i="15" s="1"/>
  <c r="AK399" i="15"/>
  <c r="AN399" i="15" s="1"/>
  <c r="C100" i="15"/>
  <c r="C125" i="15" s="1"/>
  <c r="C150" i="15" s="1"/>
  <c r="C175" i="15" s="1"/>
  <c r="C200" i="15" s="1"/>
  <c r="C225" i="15" s="1"/>
  <c r="C250" i="15" s="1"/>
  <c r="C275" i="15" s="1"/>
  <c r="C300" i="15" s="1"/>
  <c r="C325" i="15" s="1"/>
  <c r="C350" i="15" s="1"/>
  <c r="C375" i="15" s="1"/>
  <c r="C400" i="15" s="1"/>
  <c r="C425" i="15" s="1"/>
  <c r="E413" i="15"/>
  <c r="Q265" i="15"/>
  <c r="R265" i="15" s="1"/>
  <c r="AR343" i="15"/>
  <c r="Q266" i="15"/>
  <c r="R266" i="15" s="1"/>
  <c r="S266" i="15" s="1"/>
  <c r="N306" i="15"/>
  <c r="M306" i="15"/>
  <c r="J356" i="15"/>
  <c r="K356" i="15" s="1"/>
  <c r="I356" i="15"/>
  <c r="AR339" i="15"/>
  <c r="AM391" i="15"/>
  <c r="AL416" i="15"/>
  <c r="T255" i="15"/>
  <c r="U255" i="15" s="1"/>
  <c r="AD230" i="15"/>
  <c r="AZ230" i="15" s="1"/>
  <c r="BB230" i="15" s="1"/>
  <c r="A410" i="15"/>
  <c r="AK385" i="15"/>
  <c r="H385" i="15"/>
  <c r="AP385" i="15" s="1"/>
  <c r="AE385" i="15"/>
  <c r="B385" i="15"/>
  <c r="G385" i="15" s="1"/>
  <c r="AM393" i="15"/>
  <c r="AL418" i="15"/>
  <c r="N316" i="15"/>
  <c r="M316" i="15"/>
  <c r="AR313" i="15"/>
  <c r="AT330" i="15"/>
  <c r="AS330" i="15"/>
  <c r="AL402" i="15"/>
  <c r="AM377" i="15"/>
  <c r="A416" i="15"/>
  <c r="AE391" i="15"/>
  <c r="B391" i="15"/>
  <c r="G391" i="15" s="1"/>
  <c r="AK391" i="15"/>
  <c r="H391" i="15"/>
  <c r="AP391" i="15" s="1"/>
  <c r="X341" i="15"/>
  <c r="Z341" i="15" s="1"/>
  <c r="L341" i="15"/>
  <c r="AU267" i="15"/>
  <c r="AW267" i="15" s="1"/>
  <c r="AY267" i="15" s="1"/>
  <c r="AX292" i="15" s="1"/>
  <c r="AO354" i="15"/>
  <c r="AQ354" i="15" s="1"/>
  <c r="Q274" i="15"/>
  <c r="R274" i="15" s="1"/>
  <c r="S274" i="15" s="1"/>
  <c r="AR319" i="15"/>
  <c r="AU261" i="15"/>
  <c r="AW261" i="15" s="1"/>
  <c r="AY261" i="15" s="1"/>
  <c r="AX286" i="15" s="1"/>
  <c r="E428" i="15"/>
  <c r="G403" i="15"/>
  <c r="AO336" i="15"/>
  <c r="AQ336" i="15" s="1"/>
  <c r="A386" i="15"/>
  <c r="B361" i="15"/>
  <c r="G361" i="15" s="1"/>
  <c r="AK361" i="15"/>
  <c r="AN361" i="15" s="1"/>
  <c r="H361" i="15"/>
  <c r="AP361" i="15" s="1"/>
  <c r="AE361" i="15"/>
  <c r="AR325" i="15"/>
  <c r="AU265" i="15"/>
  <c r="AW265" i="15" s="1"/>
  <c r="AY265" i="15" s="1"/>
  <c r="AX290" i="15" s="1"/>
  <c r="AA319" i="15"/>
  <c r="AU279" i="15"/>
  <c r="AW279" i="15" s="1"/>
  <c r="AY279" i="15" s="1"/>
  <c r="AX304" i="15" s="1"/>
  <c r="AT296" i="15"/>
  <c r="AS296" i="15"/>
  <c r="AR315" i="15"/>
  <c r="N320" i="15"/>
  <c r="M320" i="15"/>
  <c r="X317" i="15"/>
  <c r="Z317" i="15" s="1"/>
  <c r="L317" i="15"/>
  <c r="E424" i="15"/>
  <c r="AO348" i="15"/>
  <c r="AQ348" i="15" s="1"/>
  <c r="A398" i="15"/>
  <c r="AK373" i="15"/>
  <c r="H373" i="15"/>
  <c r="AP373" i="15" s="1"/>
  <c r="AE373" i="15"/>
  <c r="B373" i="15"/>
  <c r="G373" i="15" s="1"/>
  <c r="AL426" i="15"/>
  <c r="AM401" i="15"/>
  <c r="AB300" i="15"/>
  <c r="AA325" i="15" s="1"/>
  <c r="AU277" i="15"/>
  <c r="AW277" i="15" s="1"/>
  <c r="AY277" i="15" s="1"/>
  <c r="AX302" i="15" s="1"/>
  <c r="N308" i="15"/>
  <c r="M308" i="15"/>
  <c r="X319" i="15"/>
  <c r="Z319" i="15" s="1"/>
  <c r="L319" i="15"/>
  <c r="AT320" i="15"/>
  <c r="AS320" i="15"/>
  <c r="AU297" i="15"/>
  <c r="AW297" i="15" s="1"/>
  <c r="AY297" i="15" s="1"/>
  <c r="AX322" i="15" s="1"/>
  <c r="N298" i="15"/>
  <c r="M298" i="15"/>
  <c r="X345" i="15"/>
  <c r="Z345" i="15" s="1"/>
  <c r="AB345" i="15" s="1"/>
  <c r="AA370" i="15" s="1"/>
  <c r="L345" i="15"/>
  <c r="AM397" i="15"/>
  <c r="AN397" i="15"/>
  <c r="AL422" i="15"/>
  <c r="O307" i="15"/>
  <c r="J338" i="15"/>
  <c r="K338" i="15" s="1"/>
  <c r="I338" i="15"/>
  <c r="AO360" i="15"/>
  <c r="AQ360" i="15" s="1"/>
  <c r="N334" i="15"/>
  <c r="M334" i="15"/>
  <c r="AO378" i="15"/>
  <c r="AQ378" i="15" s="1"/>
  <c r="A426" i="15"/>
  <c r="AE401" i="15"/>
  <c r="B401" i="15"/>
  <c r="G401" i="15" s="1"/>
  <c r="AK401" i="15"/>
  <c r="AN401" i="15" s="1"/>
  <c r="H401" i="15"/>
  <c r="AP401" i="15" s="1"/>
  <c r="AO372" i="15"/>
  <c r="AQ372" i="15" s="1"/>
  <c r="A412" i="15"/>
  <c r="AK387" i="15"/>
  <c r="AN387" i="15" s="1"/>
  <c r="H387" i="15"/>
  <c r="AP387" i="15" s="1"/>
  <c r="AE387" i="15"/>
  <c r="B387" i="15"/>
  <c r="G387" i="15" s="1"/>
  <c r="AA315" i="15"/>
  <c r="E418" i="15"/>
  <c r="N330" i="15"/>
  <c r="M330" i="15"/>
  <c r="AA351" i="15"/>
  <c r="AU309" i="15"/>
  <c r="AW309" i="15" s="1"/>
  <c r="AY309" i="15" s="1"/>
  <c r="AX334" i="15" s="1"/>
  <c r="AO370" i="15"/>
  <c r="AQ370" i="15" s="1"/>
  <c r="AB286" i="15"/>
  <c r="AA311" i="15" s="1"/>
  <c r="AO358" i="15"/>
  <c r="AQ358" i="15" s="1"/>
  <c r="J352" i="15"/>
  <c r="K352" i="15" s="1"/>
  <c r="I352" i="15"/>
  <c r="AD186" i="15"/>
  <c r="AZ186" i="15" s="1"/>
  <c r="T211" i="15"/>
  <c r="U211" i="15" s="1"/>
  <c r="AA327" i="15"/>
  <c r="E426" i="15"/>
  <c r="X311" i="15"/>
  <c r="Z311" i="15" s="1"/>
  <c r="AB311" i="15" s="1"/>
  <c r="AA336" i="15" s="1"/>
  <c r="L311" i="15"/>
  <c r="E411" i="15"/>
  <c r="AT288" i="15"/>
  <c r="AS288" i="15"/>
  <c r="E431" i="15"/>
  <c r="A414" i="15"/>
  <c r="AK389" i="15"/>
  <c r="AN389" i="15" s="1"/>
  <c r="AE389" i="15"/>
  <c r="H389" i="15"/>
  <c r="AP389" i="15" s="1"/>
  <c r="B389" i="15"/>
  <c r="G389" i="15" s="1"/>
  <c r="AO384" i="15"/>
  <c r="AQ384" i="15" s="1"/>
  <c r="O261" i="15"/>
  <c r="N312" i="15"/>
  <c r="M312" i="15"/>
  <c r="AU283" i="15"/>
  <c r="AW283" i="15" s="1"/>
  <c r="AY283" i="15" s="1"/>
  <c r="AX308" i="15" s="1"/>
  <c r="AT300" i="15"/>
  <c r="AS300" i="15"/>
  <c r="AL432" i="15"/>
  <c r="AM407" i="15"/>
  <c r="N304" i="15"/>
  <c r="M304" i="15"/>
  <c r="X359" i="15"/>
  <c r="Z359" i="15" s="1"/>
  <c r="AB359" i="15" s="1"/>
  <c r="L359" i="15"/>
  <c r="E240" i="14"/>
  <c r="F239" i="14"/>
  <c r="X59" i="14"/>
  <c r="X54" i="14"/>
  <c r="X49" i="14"/>
  <c r="X39" i="14"/>
  <c r="X34" i="14"/>
  <c r="X29" i="14"/>
  <c r="X24" i="14"/>
  <c r="X9" i="14"/>
  <c r="Y2" i="14"/>
  <c r="X3" i="14"/>
  <c r="X4" i="14"/>
  <c r="X10" i="14"/>
  <c r="I83" i="14"/>
  <c r="J83" i="14" s="1"/>
  <c r="W18" i="14"/>
  <c r="H84" i="14"/>
  <c r="G84" i="14"/>
  <c r="I133" i="14"/>
  <c r="J133" i="14"/>
  <c r="L133" i="14"/>
  <c r="N29" i="14"/>
  <c r="M29" i="14"/>
  <c r="O29" i="14"/>
  <c r="K132" i="14"/>
  <c r="M132" i="14" s="1"/>
  <c r="E277" i="14"/>
  <c r="F276" i="14"/>
  <c r="H85" i="14"/>
  <c r="G85" i="14"/>
  <c r="J134" i="14"/>
  <c r="I134" i="14"/>
  <c r="L134" i="14"/>
  <c r="AN373" i="15" l="1"/>
  <c r="H397" i="15"/>
  <c r="AP397" i="15" s="1"/>
  <c r="H403" i="15"/>
  <c r="AP403" i="15" s="1"/>
  <c r="Z6" i="14"/>
  <c r="Z7" i="14"/>
  <c r="Z5" i="14"/>
  <c r="AA8" i="14"/>
  <c r="I372" i="15"/>
  <c r="AN391" i="15"/>
  <c r="AN385" i="15"/>
  <c r="H399" i="15"/>
  <c r="AP399" i="15" s="1"/>
  <c r="H106" i="14"/>
  <c r="K106" i="14"/>
  <c r="J106" i="14"/>
  <c r="I106" i="14"/>
  <c r="AN407" i="15"/>
  <c r="J105" i="14"/>
  <c r="L105" i="14" s="1"/>
  <c r="M105" i="14" s="1"/>
  <c r="N105" i="14" s="1"/>
  <c r="AN383" i="15"/>
  <c r="AN367" i="15"/>
  <c r="R72" i="16"/>
  <c r="J72" i="16"/>
  <c r="AQ364" i="15"/>
  <c r="AR364" i="15" s="1"/>
  <c r="S265" i="15"/>
  <c r="AB355" i="15"/>
  <c r="AA380" i="15" s="1"/>
  <c r="AA384" i="15"/>
  <c r="AN409" i="15"/>
  <c r="AO409" i="15" s="1"/>
  <c r="AQ409" i="15" s="1"/>
  <c r="AB329" i="15"/>
  <c r="AA354" i="15" s="1"/>
  <c r="AB333" i="15"/>
  <c r="AB331" i="15"/>
  <c r="O306" i="15"/>
  <c r="Q306" i="15" s="1"/>
  <c r="R306" i="15" s="1"/>
  <c r="S306" i="15" s="1"/>
  <c r="AA374" i="15"/>
  <c r="O290" i="15"/>
  <c r="AY324" i="15"/>
  <c r="AX349" i="15" s="1"/>
  <c r="O314" i="15"/>
  <c r="O300" i="15"/>
  <c r="O294" i="15"/>
  <c r="AU286" i="15"/>
  <c r="AW286" i="15" s="1"/>
  <c r="AY286" i="15" s="1"/>
  <c r="AX311" i="15" s="1"/>
  <c r="O304" i="15"/>
  <c r="Q304" i="15" s="1"/>
  <c r="R304" i="15" s="1"/>
  <c r="S304" i="15" s="1"/>
  <c r="O332" i="15"/>
  <c r="AU322" i="15"/>
  <c r="AW322" i="15" s="1"/>
  <c r="AU326" i="15"/>
  <c r="AW326" i="15" s="1"/>
  <c r="AY326" i="15" s="1"/>
  <c r="AX351" i="15" s="1"/>
  <c r="AU357" i="15"/>
  <c r="AW357" i="15" s="1"/>
  <c r="O322" i="15"/>
  <c r="AU320" i="15"/>
  <c r="AW320" i="15" s="1"/>
  <c r="AY320" i="15" s="1"/>
  <c r="AX345" i="15" s="1"/>
  <c r="AB335" i="15"/>
  <c r="AA360" i="15" s="1"/>
  <c r="AU304" i="15"/>
  <c r="AW304" i="15" s="1"/>
  <c r="AY304" i="15" s="1"/>
  <c r="AX329" i="15" s="1"/>
  <c r="AU298" i="15"/>
  <c r="AW298" i="15" s="1"/>
  <c r="AY298" i="15" s="1"/>
  <c r="AX323" i="15" s="1"/>
  <c r="AU318" i="15"/>
  <c r="AW318" i="15" s="1"/>
  <c r="AY318" i="15" s="1"/>
  <c r="AX343" i="15" s="1"/>
  <c r="O324" i="15"/>
  <c r="Q324" i="15" s="1"/>
  <c r="R324" i="15" s="1"/>
  <c r="O310" i="15"/>
  <c r="Q310" i="15" s="1"/>
  <c r="R310" i="15" s="1"/>
  <c r="S310" i="15" s="1"/>
  <c r="AU312" i="15"/>
  <c r="AW312" i="15" s="1"/>
  <c r="AY312" i="15" s="1"/>
  <c r="AX337" i="15" s="1"/>
  <c r="AB341" i="15"/>
  <c r="AA366" i="15" s="1"/>
  <c r="O318" i="15"/>
  <c r="Q318" i="15" s="1"/>
  <c r="R318" i="15" s="1"/>
  <c r="S267" i="15"/>
  <c r="O308" i="15"/>
  <c r="O320" i="15"/>
  <c r="AN377" i="15"/>
  <c r="AO377" i="15" s="1"/>
  <c r="AQ377" i="15" s="1"/>
  <c r="O326" i="15"/>
  <c r="Q326" i="15" s="1"/>
  <c r="R326" i="15" s="1"/>
  <c r="S326" i="15" s="1"/>
  <c r="AU306" i="15"/>
  <c r="AW306" i="15" s="1"/>
  <c r="AY306" i="15" s="1"/>
  <c r="AX331" i="15" s="1"/>
  <c r="O288" i="15"/>
  <c r="AU290" i="15"/>
  <c r="AW290" i="15" s="1"/>
  <c r="AY290" i="15" s="1"/>
  <c r="AX315" i="15" s="1"/>
  <c r="BB220" i="15"/>
  <c r="BB212" i="15"/>
  <c r="T276" i="15"/>
  <c r="U276" i="15" s="1"/>
  <c r="AD251" i="15"/>
  <c r="AZ251" i="15" s="1"/>
  <c r="BB251" i="15" s="1"/>
  <c r="T244" i="15"/>
  <c r="U244" i="15" s="1"/>
  <c r="AD219" i="15"/>
  <c r="AZ219" i="15" s="1"/>
  <c r="T256" i="15"/>
  <c r="U256" i="15" s="1"/>
  <c r="AD231" i="15"/>
  <c r="AZ231" i="15" s="1"/>
  <c r="BB231" i="15" s="1"/>
  <c r="T246" i="15"/>
  <c r="U246" i="15" s="1"/>
  <c r="AD221" i="15"/>
  <c r="AZ221" i="15" s="1"/>
  <c r="BB221" i="15" s="1"/>
  <c r="J407" i="15"/>
  <c r="K407" i="15" s="1"/>
  <c r="I407" i="15"/>
  <c r="T278" i="15"/>
  <c r="U278" i="15" s="1"/>
  <c r="AD253" i="15"/>
  <c r="AZ253" i="15" s="1"/>
  <c r="BB253" i="15" s="1"/>
  <c r="BB192" i="15"/>
  <c r="J391" i="15"/>
  <c r="K391" i="15" s="1"/>
  <c r="I391" i="15"/>
  <c r="BB216" i="15"/>
  <c r="BB214" i="15"/>
  <c r="T248" i="15"/>
  <c r="U248" i="15" s="1"/>
  <c r="AD223" i="15"/>
  <c r="AZ223" i="15" s="1"/>
  <c r="BB223" i="15" s="1"/>
  <c r="J389" i="15"/>
  <c r="K389" i="15" s="1"/>
  <c r="I389" i="15"/>
  <c r="BB186" i="15"/>
  <c r="T266" i="15"/>
  <c r="U266" i="15" s="1"/>
  <c r="AD241" i="15"/>
  <c r="AZ241" i="15" s="1"/>
  <c r="BB190" i="15"/>
  <c r="T284" i="15"/>
  <c r="U284" i="15" s="1"/>
  <c r="AD259" i="15"/>
  <c r="AZ259" i="15" s="1"/>
  <c r="BB259" i="15" s="1"/>
  <c r="J401" i="15"/>
  <c r="K401" i="15" s="1"/>
  <c r="I401" i="15"/>
  <c r="AR358" i="15"/>
  <c r="AO401" i="15"/>
  <c r="AQ401" i="15" s="1"/>
  <c r="N343" i="15"/>
  <c r="M343" i="15"/>
  <c r="Q261" i="15"/>
  <c r="R261" i="15" s="1"/>
  <c r="S261" i="15" s="1"/>
  <c r="AO389" i="15"/>
  <c r="AQ389" i="15" s="1"/>
  <c r="O330" i="15"/>
  <c r="AK426" i="15"/>
  <c r="AN426" i="15" s="1"/>
  <c r="AE426" i="15"/>
  <c r="B426" i="15"/>
  <c r="G426" i="15" s="1"/>
  <c r="AR360" i="15"/>
  <c r="AM422" i="15"/>
  <c r="N345" i="15"/>
  <c r="M345" i="15"/>
  <c r="I373" i="15"/>
  <c r="J373" i="15"/>
  <c r="K373" i="15" s="1"/>
  <c r="A423" i="15"/>
  <c r="AK398" i="15"/>
  <c r="AN398" i="15" s="1"/>
  <c r="H398" i="15"/>
  <c r="AP398" i="15" s="1"/>
  <c r="AE398" i="15"/>
  <c r="B398" i="15"/>
  <c r="G398" i="15" s="1"/>
  <c r="AU296" i="15"/>
  <c r="AW296" i="15" s="1"/>
  <c r="AY296" i="15" s="1"/>
  <c r="AX321" i="15" s="1"/>
  <c r="AT325" i="15"/>
  <c r="AS325" i="15"/>
  <c r="J361" i="15"/>
  <c r="K361" i="15" s="1"/>
  <c r="I361" i="15"/>
  <c r="AK416" i="15"/>
  <c r="AE416" i="15"/>
  <c r="B416" i="15"/>
  <c r="AU330" i="15"/>
  <c r="AW330" i="15" s="1"/>
  <c r="AY330" i="15" s="1"/>
  <c r="AX355" i="15" s="1"/>
  <c r="O316" i="15"/>
  <c r="AM418" i="15"/>
  <c r="T280" i="15"/>
  <c r="U280" i="15" s="1"/>
  <c r="AD255" i="15"/>
  <c r="AZ255" i="15" s="1"/>
  <c r="BB255" i="15" s="1"/>
  <c r="AT339" i="15"/>
  <c r="AS339" i="15"/>
  <c r="AT343" i="15"/>
  <c r="AS343" i="15"/>
  <c r="AL423" i="15"/>
  <c r="AM398" i="15"/>
  <c r="O328" i="15"/>
  <c r="AM434" i="15"/>
  <c r="N349" i="15"/>
  <c r="M349" i="15"/>
  <c r="O349" i="15" s="1"/>
  <c r="AU302" i="15"/>
  <c r="AW302" i="15" s="1"/>
  <c r="AY302" i="15" s="1"/>
  <c r="AX327" i="15" s="1"/>
  <c r="AM424" i="15"/>
  <c r="X67" i="16"/>
  <c r="Y67" i="16" s="1"/>
  <c r="AU328" i="15"/>
  <c r="AW328" i="15" s="1"/>
  <c r="AY328" i="15" s="1"/>
  <c r="AX353" i="15" s="1"/>
  <c r="M68" i="16"/>
  <c r="N329" i="15"/>
  <c r="M329" i="15"/>
  <c r="AR352" i="15"/>
  <c r="X358" i="15"/>
  <c r="Z358" i="15" s="1"/>
  <c r="L358" i="15"/>
  <c r="AL431" i="15"/>
  <c r="AM406" i="15"/>
  <c r="Q309" i="15"/>
  <c r="R309" i="15" s="1"/>
  <c r="S309" i="15" s="1"/>
  <c r="AR356" i="15"/>
  <c r="Q277" i="15"/>
  <c r="R277" i="15" s="1"/>
  <c r="S277" i="15"/>
  <c r="Q291" i="15"/>
  <c r="R291" i="15" s="1"/>
  <c r="S291" i="15" s="1"/>
  <c r="J405" i="15"/>
  <c r="K405" i="15" s="1"/>
  <c r="I405" i="15"/>
  <c r="Q287" i="15"/>
  <c r="R287" i="15" s="1"/>
  <c r="S287" i="15" s="1"/>
  <c r="AT347" i="15"/>
  <c r="AS347" i="15"/>
  <c r="AO371" i="15"/>
  <c r="AQ371" i="15" s="1"/>
  <c r="AR346" i="15"/>
  <c r="I70" i="16"/>
  <c r="T70" i="16"/>
  <c r="X348" i="15"/>
  <c r="Z348" i="15" s="1"/>
  <c r="L348" i="15"/>
  <c r="AO407" i="15"/>
  <c r="AQ407" i="15" s="1"/>
  <c r="Q294" i="15"/>
  <c r="R294" i="15" s="1"/>
  <c r="S294" i="15" s="1"/>
  <c r="X378" i="15"/>
  <c r="Z378" i="15" s="1"/>
  <c r="L378" i="15"/>
  <c r="Q263" i="15"/>
  <c r="R263" i="15" s="1"/>
  <c r="S263" i="15" s="1"/>
  <c r="AR362" i="15"/>
  <c r="AO369" i="15"/>
  <c r="AQ369" i="15" s="1"/>
  <c r="X384" i="15"/>
  <c r="Z384" i="15" s="1"/>
  <c r="AB384" i="15" s="1"/>
  <c r="L384" i="15"/>
  <c r="X364" i="15"/>
  <c r="Z364" i="15" s="1"/>
  <c r="L364" i="15"/>
  <c r="O50" i="16"/>
  <c r="N54" i="15"/>
  <c r="H426" i="15" s="1"/>
  <c r="AP426" i="15" s="1"/>
  <c r="AA358" i="15"/>
  <c r="AO375" i="15"/>
  <c r="AQ375" i="15" s="1"/>
  <c r="AR350" i="15"/>
  <c r="AL415" i="15"/>
  <c r="AM390" i="15"/>
  <c r="AT342" i="15"/>
  <c r="AS342" i="15"/>
  <c r="AT340" i="15"/>
  <c r="AS340" i="15"/>
  <c r="N331" i="15"/>
  <c r="M331" i="15"/>
  <c r="AT353" i="15"/>
  <c r="AS353" i="15"/>
  <c r="E71" i="16"/>
  <c r="F71" i="16"/>
  <c r="AT382" i="15"/>
  <c r="AS382" i="15"/>
  <c r="AL413" i="15"/>
  <c r="AM388" i="15"/>
  <c r="AT337" i="15"/>
  <c r="AS337" i="15"/>
  <c r="AT331" i="15"/>
  <c r="AS331" i="15"/>
  <c r="N347" i="15"/>
  <c r="M347" i="15"/>
  <c r="I379" i="15"/>
  <c r="J379" i="15"/>
  <c r="K379" i="15" s="1"/>
  <c r="A429" i="15"/>
  <c r="AK404" i="15"/>
  <c r="H404" i="15"/>
  <c r="AP404" i="15" s="1"/>
  <c r="AE404" i="15"/>
  <c r="B404" i="15"/>
  <c r="G404" i="15" s="1"/>
  <c r="J397" i="15"/>
  <c r="K397" i="15" s="1"/>
  <c r="AL435" i="15"/>
  <c r="AM410" i="15"/>
  <c r="AK434" i="15"/>
  <c r="AN434" i="15" s="1"/>
  <c r="AE434" i="15"/>
  <c r="B434" i="15"/>
  <c r="G434" i="15" s="1"/>
  <c r="T240" i="15"/>
  <c r="U240" i="15" s="1"/>
  <c r="AD215" i="15"/>
  <c r="AZ215" i="15" s="1"/>
  <c r="Q305" i="15"/>
  <c r="R305" i="15" s="1"/>
  <c r="S305" i="15" s="1"/>
  <c r="AT323" i="15"/>
  <c r="AS323" i="15"/>
  <c r="Q293" i="15"/>
  <c r="R293" i="15" s="1"/>
  <c r="S293" i="15" s="1"/>
  <c r="AO393" i="15"/>
  <c r="AQ393" i="15" s="1"/>
  <c r="C149" i="15"/>
  <c r="C366" i="15"/>
  <c r="N321" i="15"/>
  <c r="M321" i="15"/>
  <c r="N327" i="15"/>
  <c r="M327" i="15"/>
  <c r="AO381" i="15"/>
  <c r="AQ381" i="15" s="1"/>
  <c r="T262" i="15"/>
  <c r="U262" i="15" s="1"/>
  <c r="AD237" i="15"/>
  <c r="AZ237" i="15" s="1"/>
  <c r="AB325" i="15"/>
  <c r="AA350" i="15" s="1"/>
  <c r="X370" i="15"/>
  <c r="Z370" i="15" s="1"/>
  <c r="AB370" i="15" s="1"/>
  <c r="L370" i="15"/>
  <c r="BB188" i="15"/>
  <c r="T268" i="15"/>
  <c r="U268" i="15" s="1"/>
  <c r="AD243" i="15"/>
  <c r="AZ243" i="15" s="1"/>
  <c r="N311" i="15"/>
  <c r="M311" i="15"/>
  <c r="Q307" i="15"/>
  <c r="R307" i="15" s="1"/>
  <c r="S307" i="15" s="1"/>
  <c r="AM426" i="15"/>
  <c r="Q320" i="15"/>
  <c r="R320" i="15" s="1"/>
  <c r="S320" i="15" s="1"/>
  <c r="AR354" i="15"/>
  <c r="AL427" i="15"/>
  <c r="AM402" i="15"/>
  <c r="X352" i="15"/>
  <c r="Z352" i="15" s="1"/>
  <c r="L352" i="15"/>
  <c r="AR370" i="15"/>
  <c r="AK412" i="15"/>
  <c r="H412" i="15"/>
  <c r="AP412" i="15" s="1"/>
  <c r="AE412" i="15"/>
  <c r="B412" i="15"/>
  <c r="G412" i="15" s="1"/>
  <c r="AR378" i="15"/>
  <c r="X338" i="15"/>
  <c r="Z338" i="15" s="1"/>
  <c r="L338" i="15"/>
  <c r="Q308" i="15"/>
  <c r="R308" i="15" s="1"/>
  <c r="AR348" i="15"/>
  <c r="AO361" i="15"/>
  <c r="AQ361" i="15" s="1"/>
  <c r="A411" i="15"/>
  <c r="AE386" i="15"/>
  <c r="B386" i="15"/>
  <c r="G386" i="15" s="1"/>
  <c r="AK386" i="15"/>
  <c r="H386" i="15"/>
  <c r="AP386" i="15" s="1"/>
  <c r="AT319" i="15"/>
  <c r="AS319" i="15"/>
  <c r="AM416" i="15"/>
  <c r="X356" i="15"/>
  <c r="Z356" i="15" s="1"/>
  <c r="L356" i="15"/>
  <c r="AO399" i="15"/>
  <c r="AQ399" i="15" s="1"/>
  <c r="N357" i="15"/>
  <c r="M357" i="15"/>
  <c r="BB194" i="15"/>
  <c r="Q301" i="15"/>
  <c r="R301" i="15" s="1"/>
  <c r="S301" i="15" s="1"/>
  <c r="N355" i="15"/>
  <c r="M355" i="15"/>
  <c r="Q290" i="15"/>
  <c r="R290" i="15" s="1"/>
  <c r="S290" i="15" s="1"/>
  <c r="AM412" i="15"/>
  <c r="AR376" i="15"/>
  <c r="Q281" i="15"/>
  <c r="R281" i="15" s="1"/>
  <c r="S281" i="15" s="1"/>
  <c r="Q300" i="15"/>
  <c r="R300" i="15" s="1"/>
  <c r="S300" i="15" s="1"/>
  <c r="AK432" i="15"/>
  <c r="AE432" i="15"/>
  <c r="B432" i="15"/>
  <c r="G432" i="15" s="1"/>
  <c r="H432" i="15"/>
  <c r="AP432" i="15" s="1"/>
  <c r="N315" i="15"/>
  <c r="M315" i="15"/>
  <c r="AL425" i="15"/>
  <c r="AM400" i="15"/>
  <c r="X354" i="15"/>
  <c r="Z354" i="15" s="1"/>
  <c r="AB354" i="15" s="1"/>
  <c r="L354" i="15"/>
  <c r="T250" i="15"/>
  <c r="U250" i="15" s="1"/>
  <c r="AD225" i="15"/>
  <c r="AZ225" i="15" s="1"/>
  <c r="BB225" i="15" s="1"/>
  <c r="N313" i="15"/>
  <c r="M313" i="15"/>
  <c r="N339" i="15"/>
  <c r="M339" i="15"/>
  <c r="J367" i="15"/>
  <c r="K367" i="15" s="1"/>
  <c r="I367" i="15"/>
  <c r="AT359" i="15"/>
  <c r="AS359" i="15"/>
  <c r="J365" i="15"/>
  <c r="K365" i="15" s="1"/>
  <c r="I365" i="15"/>
  <c r="AA356" i="15"/>
  <c r="AU332" i="15"/>
  <c r="AW332" i="15" s="1"/>
  <c r="AY332" i="15" s="1"/>
  <c r="AX357" i="15" s="1"/>
  <c r="T264" i="15"/>
  <c r="U264" i="15" s="1"/>
  <c r="AD239" i="15"/>
  <c r="AZ239" i="15" s="1"/>
  <c r="T258" i="15"/>
  <c r="U258" i="15" s="1"/>
  <c r="AD233" i="15"/>
  <c r="AZ233" i="15" s="1"/>
  <c r="BB233" i="15" s="1"/>
  <c r="X380" i="15"/>
  <c r="Z380" i="15" s="1"/>
  <c r="AB380" i="15" s="1"/>
  <c r="L380" i="15"/>
  <c r="Q314" i="15"/>
  <c r="R314" i="15" s="1"/>
  <c r="S314" i="15" s="1"/>
  <c r="AT366" i="15"/>
  <c r="AS366" i="15"/>
  <c r="AB347" i="15"/>
  <c r="AA372" i="15" s="1"/>
  <c r="B22" i="16"/>
  <c r="B23" i="15"/>
  <c r="C77" i="15"/>
  <c r="AO379" i="15"/>
  <c r="AQ379" i="15" s="1"/>
  <c r="T252" i="15"/>
  <c r="U252" i="15" s="1"/>
  <c r="AD227" i="15"/>
  <c r="AZ227" i="15" s="1"/>
  <c r="BB227" i="15" s="1"/>
  <c r="X342" i="15"/>
  <c r="Z342" i="15" s="1"/>
  <c r="L342" i="15"/>
  <c r="X340" i="15"/>
  <c r="Z340" i="15" s="1"/>
  <c r="L340" i="15"/>
  <c r="AL417" i="15"/>
  <c r="AM392" i="15"/>
  <c r="AK418" i="15"/>
  <c r="AN418" i="15" s="1"/>
  <c r="H418" i="15"/>
  <c r="AP418" i="15" s="1"/>
  <c r="AE418" i="15"/>
  <c r="B418" i="15"/>
  <c r="G418" i="15" s="1"/>
  <c r="X344" i="15"/>
  <c r="Z344" i="15" s="1"/>
  <c r="L344" i="15"/>
  <c r="AD249" i="15"/>
  <c r="AZ249" i="15" s="1"/>
  <c r="BB249" i="15" s="1"/>
  <c r="T274" i="15"/>
  <c r="U274" i="15" s="1"/>
  <c r="AO397" i="15"/>
  <c r="AQ397" i="15" s="1"/>
  <c r="AA346" i="15"/>
  <c r="AO403" i="15"/>
  <c r="AQ403" i="15" s="1"/>
  <c r="AB327" i="15"/>
  <c r="AA352" i="15" s="1"/>
  <c r="J363" i="15"/>
  <c r="K363" i="15" s="1"/>
  <c r="I363" i="15"/>
  <c r="AL421" i="15"/>
  <c r="AM396" i="15"/>
  <c r="AT311" i="15"/>
  <c r="AS311" i="15"/>
  <c r="N353" i="15"/>
  <c r="M353" i="15"/>
  <c r="AR374" i="15"/>
  <c r="X368" i="15"/>
  <c r="Z368" i="15" s="1"/>
  <c r="AB368" i="15" s="1"/>
  <c r="L368" i="15"/>
  <c r="X366" i="15"/>
  <c r="Z366" i="15" s="1"/>
  <c r="AB366" i="15" s="1"/>
  <c r="L366" i="15"/>
  <c r="X362" i="15"/>
  <c r="Z362" i="15" s="1"/>
  <c r="L362" i="15"/>
  <c r="X376" i="15"/>
  <c r="Z376" i="15" s="1"/>
  <c r="L376" i="15"/>
  <c r="X382" i="15"/>
  <c r="Z382" i="15" s="1"/>
  <c r="AB382" i="15" s="1"/>
  <c r="L382" i="15"/>
  <c r="N359" i="15"/>
  <c r="M359" i="15"/>
  <c r="AM432" i="15"/>
  <c r="AN432" i="15" s="1"/>
  <c r="AR384" i="15"/>
  <c r="N319" i="15"/>
  <c r="M319" i="15"/>
  <c r="AO373" i="15"/>
  <c r="AQ373" i="15" s="1"/>
  <c r="N317" i="15"/>
  <c r="M317" i="15"/>
  <c r="AU300" i="15"/>
  <c r="AW300" i="15" s="1"/>
  <c r="AY300" i="15" s="1"/>
  <c r="AX325" i="15" s="1"/>
  <c r="O312" i="15"/>
  <c r="AK414" i="15"/>
  <c r="H414" i="15"/>
  <c r="AP414" i="15" s="1"/>
  <c r="AE414" i="15"/>
  <c r="B414" i="15"/>
  <c r="G414" i="15" s="1"/>
  <c r="AU288" i="15"/>
  <c r="AW288" i="15" s="1"/>
  <c r="AY288" i="15" s="1"/>
  <c r="AX313" i="15" s="1"/>
  <c r="T236" i="15"/>
  <c r="U236" i="15" s="1"/>
  <c r="AD211" i="15"/>
  <c r="AZ211" i="15" s="1"/>
  <c r="J393" i="15"/>
  <c r="K393" i="15" s="1"/>
  <c r="I393" i="15"/>
  <c r="AO387" i="15"/>
  <c r="AQ387" i="15" s="1"/>
  <c r="AR372" i="15"/>
  <c r="O334" i="15"/>
  <c r="O298" i="15"/>
  <c r="AB319" i="15"/>
  <c r="AA344" i="15" s="1"/>
  <c r="J399" i="15"/>
  <c r="K399" i="15" s="1"/>
  <c r="I399" i="15"/>
  <c r="AB317" i="15"/>
  <c r="AA342" i="15" s="1"/>
  <c r="AR336" i="15"/>
  <c r="N341" i="15"/>
  <c r="M341" i="15"/>
  <c r="I385" i="15"/>
  <c r="J385" i="15"/>
  <c r="K385" i="15" s="1"/>
  <c r="A435" i="15"/>
  <c r="AK410" i="15"/>
  <c r="H410" i="15"/>
  <c r="AP410" i="15" s="1"/>
  <c r="AE410" i="15"/>
  <c r="B410" i="15"/>
  <c r="G410" i="15" s="1"/>
  <c r="AK424" i="15"/>
  <c r="AN424" i="15" s="1"/>
  <c r="H424" i="15"/>
  <c r="AP424" i="15" s="1"/>
  <c r="AE424" i="15"/>
  <c r="B424" i="15"/>
  <c r="G424" i="15" s="1"/>
  <c r="AT345" i="15"/>
  <c r="AS345" i="15"/>
  <c r="P66" i="16"/>
  <c r="AM428" i="15"/>
  <c r="Q269" i="15"/>
  <c r="R269" i="15" s="1"/>
  <c r="S269" i="15" s="1"/>
  <c r="AL429" i="15"/>
  <c r="AM404" i="15"/>
  <c r="O302" i="15"/>
  <c r="AU314" i="15"/>
  <c r="AW314" i="15" s="1"/>
  <c r="AY314" i="15" s="1"/>
  <c r="AX339" i="15" s="1"/>
  <c r="N335" i="15"/>
  <c r="M335" i="15"/>
  <c r="O286" i="15"/>
  <c r="T260" i="15"/>
  <c r="U260" i="15" s="1"/>
  <c r="AD235" i="15"/>
  <c r="AZ235" i="15" s="1"/>
  <c r="BB235" i="15" s="1"/>
  <c r="AR368" i="15"/>
  <c r="J409" i="15"/>
  <c r="K409" i="15" s="1"/>
  <c r="I409" i="15"/>
  <c r="AF5" i="15"/>
  <c r="AU334" i="15"/>
  <c r="AW334" i="15" s="1"/>
  <c r="AY334" i="15" s="1"/>
  <c r="AX359" i="15" s="1"/>
  <c r="O292" i="15"/>
  <c r="AT341" i="15"/>
  <c r="AS341" i="15"/>
  <c r="AU316" i="15"/>
  <c r="AW316" i="15" s="1"/>
  <c r="AY316" i="15" s="1"/>
  <c r="AX341" i="15" s="1"/>
  <c r="AB315" i="15"/>
  <c r="AA340" i="15" s="1"/>
  <c r="X336" i="15"/>
  <c r="Z336" i="15" s="1"/>
  <c r="AB336" i="15" s="1"/>
  <c r="AA361" i="15" s="1"/>
  <c r="L336" i="15"/>
  <c r="T254" i="15"/>
  <c r="U254" i="15" s="1"/>
  <c r="AD229" i="15"/>
  <c r="AZ229" i="15" s="1"/>
  <c r="BB229" i="15" s="1"/>
  <c r="A419" i="15"/>
  <c r="AK394" i="15"/>
  <c r="H394" i="15"/>
  <c r="AP394" i="15" s="1"/>
  <c r="AE394" i="15"/>
  <c r="B394" i="15"/>
  <c r="G394" i="15" s="1"/>
  <c r="L72" i="16"/>
  <c r="H72" i="16"/>
  <c r="C73" i="16"/>
  <c r="AO405" i="15"/>
  <c r="AQ405" i="15" s="1"/>
  <c r="O67" i="16"/>
  <c r="N67" i="16"/>
  <c r="AB313" i="15"/>
  <c r="AA338" i="15" s="1"/>
  <c r="AB339" i="15"/>
  <c r="AA364" i="15" s="1"/>
  <c r="AM414" i="15"/>
  <c r="N323" i="15"/>
  <c r="M323" i="15"/>
  <c r="AO367" i="15"/>
  <c r="AQ367" i="15" s="1"/>
  <c r="A417" i="15"/>
  <c r="AK392" i="15"/>
  <c r="AN392" i="15" s="1"/>
  <c r="H392" i="15"/>
  <c r="AP392" i="15" s="1"/>
  <c r="AE392" i="15"/>
  <c r="B392" i="15"/>
  <c r="G392" i="15" s="1"/>
  <c r="AO365" i="15"/>
  <c r="AQ365" i="15" s="1"/>
  <c r="A415" i="15"/>
  <c r="AK390" i="15"/>
  <c r="AN390" i="15" s="1"/>
  <c r="H390" i="15"/>
  <c r="AP390" i="15" s="1"/>
  <c r="AE390" i="15"/>
  <c r="B390" i="15"/>
  <c r="G390" i="15" s="1"/>
  <c r="AT364" i="15"/>
  <c r="AS364" i="15"/>
  <c r="AU310" i="15"/>
  <c r="AW310" i="15" s="1"/>
  <c r="AY310" i="15" s="1"/>
  <c r="AX335" i="15" s="1"/>
  <c r="I383" i="15"/>
  <c r="J383" i="15"/>
  <c r="K383" i="15" s="1"/>
  <c r="A433" i="15"/>
  <c r="AK408" i="15"/>
  <c r="H408" i="15"/>
  <c r="AP408" i="15" s="1"/>
  <c r="AE408" i="15"/>
  <c r="B408" i="15"/>
  <c r="G408" i="15" s="1"/>
  <c r="AU294" i="15"/>
  <c r="AW294" i="15" s="1"/>
  <c r="AY294" i="15" s="1"/>
  <c r="AX319" i="15" s="1"/>
  <c r="J395" i="15"/>
  <c r="K395" i="15" s="1"/>
  <c r="I395" i="15"/>
  <c r="U69" i="16"/>
  <c r="X350" i="15"/>
  <c r="Z350" i="15" s="1"/>
  <c r="L350" i="15"/>
  <c r="AT333" i="15"/>
  <c r="AS333" i="15"/>
  <c r="C173" i="15"/>
  <c r="I377" i="15"/>
  <c r="J377" i="15"/>
  <c r="K377" i="15" s="1"/>
  <c r="A427" i="15"/>
  <c r="AK402" i="15"/>
  <c r="AN402" i="15" s="1"/>
  <c r="H402" i="15"/>
  <c r="AP402" i="15" s="1"/>
  <c r="AE402" i="15"/>
  <c r="B402" i="15"/>
  <c r="G402" i="15" s="1"/>
  <c r="AT349" i="15"/>
  <c r="AS349" i="15"/>
  <c r="AO395" i="15"/>
  <c r="AQ395" i="15" s="1"/>
  <c r="AU292" i="15"/>
  <c r="AW292" i="15" s="1"/>
  <c r="AY292" i="15" s="1"/>
  <c r="AX317" i="15" s="1"/>
  <c r="AK422" i="15"/>
  <c r="AN422" i="15" s="1"/>
  <c r="H422" i="15"/>
  <c r="AP422" i="15" s="1"/>
  <c r="AE422" i="15"/>
  <c r="B422" i="15"/>
  <c r="G422" i="15" s="1"/>
  <c r="AK428" i="15"/>
  <c r="AN428" i="15" s="1"/>
  <c r="H428" i="15"/>
  <c r="AP428" i="15" s="1"/>
  <c r="AE428" i="15"/>
  <c r="B428" i="15"/>
  <c r="G428" i="15" s="1"/>
  <c r="AO363" i="15"/>
  <c r="AQ363" i="15" s="1"/>
  <c r="A413" i="15"/>
  <c r="AE388" i="15"/>
  <c r="B388" i="15"/>
  <c r="G388" i="15" s="1"/>
  <c r="AK388" i="15"/>
  <c r="AN388" i="15" s="1"/>
  <c r="H388" i="15"/>
  <c r="AP388" i="15" s="1"/>
  <c r="AL411" i="15"/>
  <c r="AM386" i="15"/>
  <c r="N337" i="15"/>
  <c r="M337" i="15"/>
  <c r="O296" i="15"/>
  <c r="AA378" i="15"/>
  <c r="N351" i="15"/>
  <c r="M351" i="15"/>
  <c r="AM430" i="15"/>
  <c r="X5" i="16"/>
  <c r="L374" i="15"/>
  <c r="X374" i="15"/>
  <c r="Z374" i="15" s="1"/>
  <c r="AB374" i="15" s="1"/>
  <c r="AA399" i="15" s="1"/>
  <c r="AT315" i="15"/>
  <c r="AS315" i="15"/>
  <c r="J403" i="15"/>
  <c r="K403" i="15" s="1"/>
  <c r="I403" i="15"/>
  <c r="AO391" i="15"/>
  <c r="AQ391" i="15" s="1"/>
  <c r="AT313" i="15"/>
  <c r="AS313" i="15"/>
  <c r="AO385" i="15"/>
  <c r="AQ385" i="15" s="1"/>
  <c r="AT317" i="15"/>
  <c r="AS317" i="15"/>
  <c r="G416" i="15"/>
  <c r="I387" i="15"/>
  <c r="J387" i="15"/>
  <c r="K387" i="15" s="1"/>
  <c r="AM420" i="15"/>
  <c r="X360" i="15"/>
  <c r="Z360" i="15" s="1"/>
  <c r="L360" i="15"/>
  <c r="Q285" i="15"/>
  <c r="R285" i="15" s="1"/>
  <c r="S285" i="15" s="1"/>
  <c r="AL433" i="15"/>
  <c r="AM408" i="15"/>
  <c r="AT329" i="15"/>
  <c r="AS329" i="15"/>
  <c r="I371" i="15"/>
  <c r="J371" i="15"/>
  <c r="K371" i="15" s="1"/>
  <c r="A421" i="15"/>
  <c r="AK396" i="15"/>
  <c r="AN396" i="15" s="1"/>
  <c r="H396" i="15"/>
  <c r="AP396" i="15" s="1"/>
  <c r="AE396" i="15"/>
  <c r="B396" i="15"/>
  <c r="G396" i="15" s="1"/>
  <c r="AT327" i="15"/>
  <c r="AS327" i="15"/>
  <c r="AT355" i="15"/>
  <c r="AS355" i="15"/>
  <c r="Q332" i="15"/>
  <c r="R332" i="15" s="1"/>
  <c r="S332" i="15" s="1"/>
  <c r="I369" i="15"/>
  <c r="J369" i="15"/>
  <c r="K369" i="15" s="1"/>
  <c r="AR344" i="15"/>
  <c r="X346" i="15"/>
  <c r="Z346" i="15" s="1"/>
  <c r="L346" i="15"/>
  <c r="AK430" i="15"/>
  <c r="AN430" i="15" s="1"/>
  <c r="H430" i="15"/>
  <c r="AP430" i="15" s="1"/>
  <c r="AE430" i="15"/>
  <c r="B430" i="15"/>
  <c r="G430" i="15" s="1"/>
  <c r="N333" i="15"/>
  <c r="M333" i="15"/>
  <c r="AR380" i="15"/>
  <c r="AD247" i="15"/>
  <c r="AZ247" i="15" s="1"/>
  <c r="BB247" i="15" s="1"/>
  <c r="T272" i="15"/>
  <c r="U272" i="15" s="1"/>
  <c r="I375" i="15"/>
  <c r="J375" i="15"/>
  <c r="K375" i="15" s="1"/>
  <c r="A425" i="15"/>
  <c r="AK400" i="15"/>
  <c r="AN400" i="15" s="1"/>
  <c r="H400" i="15"/>
  <c r="AP400" i="15" s="1"/>
  <c r="AE400" i="15"/>
  <c r="B400" i="15"/>
  <c r="G400" i="15" s="1"/>
  <c r="AA348" i="15"/>
  <c r="T242" i="15"/>
  <c r="U242" i="15" s="1"/>
  <c r="AD217" i="15"/>
  <c r="AZ217" i="15" s="1"/>
  <c r="W68" i="16"/>
  <c r="V68" i="16"/>
  <c r="AT321" i="15"/>
  <c r="AS321" i="15"/>
  <c r="AO383" i="15"/>
  <c r="AQ383" i="15" s="1"/>
  <c r="A73" i="16"/>
  <c r="B72" i="16"/>
  <c r="C221" i="15"/>
  <c r="S69" i="16"/>
  <c r="K69" i="16"/>
  <c r="AT335" i="15"/>
  <c r="AS335" i="15"/>
  <c r="AY322" i="15"/>
  <c r="AX347" i="15" s="1"/>
  <c r="Q288" i="15"/>
  <c r="R288" i="15" s="1"/>
  <c r="S288" i="15" s="1"/>
  <c r="Q322" i="15"/>
  <c r="R322" i="15" s="1"/>
  <c r="S322" i="15" s="1"/>
  <c r="AY308" i="15"/>
  <c r="AX333" i="15" s="1"/>
  <c r="AL419" i="15"/>
  <c r="AM394" i="15"/>
  <c r="AN394" i="15" s="1"/>
  <c r="AT351" i="15"/>
  <c r="AS351" i="15"/>
  <c r="AK420" i="15"/>
  <c r="AN420" i="15" s="1"/>
  <c r="AE420" i="15"/>
  <c r="H420" i="15"/>
  <c r="AP420" i="15" s="1"/>
  <c r="B420" i="15"/>
  <c r="G420" i="15" s="1"/>
  <c r="AR338" i="15"/>
  <c r="I381" i="15"/>
  <c r="J381" i="15"/>
  <c r="K381" i="15" s="1"/>
  <c r="A431" i="15"/>
  <c r="AK406" i="15"/>
  <c r="AN406" i="15" s="1"/>
  <c r="H406" i="15"/>
  <c r="AP406" i="15" s="1"/>
  <c r="AE406" i="15"/>
  <c r="B406" i="15"/>
  <c r="G406" i="15" s="1"/>
  <c r="N325" i="15"/>
  <c r="M325" i="15"/>
  <c r="O325" i="15" s="1"/>
  <c r="AB337" i="15"/>
  <c r="AA362" i="15" s="1"/>
  <c r="AB351" i="15"/>
  <c r="AA376" i="15" s="1"/>
  <c r="T238" i="15"/>
  <c r="U238" i="15" s="1"/>
  <c r="AD213" i="15"/>
  <c r="AZ213" i="15" s="1"/>
  <c r="AD245" i="15"/>
  <c r="AZ245" i="15" s="1"/>
  <c r="T270" i="15"/>
  <c r="U270" i="15" s="1"/>
  <c r="T282" i="15"/>
  <c r="U282" i="15" s="1"/>
  <c r="AD257" i="15"/>
  <c r="AZ257" i="15" s="1"/>
  <c r="BB257" i="15" s="1"/>
  <c r="X372" i="15"/>
  <c r="Z372" i="15" s="1"/>
  <c r="L372" i="15"/>
  <c r="BB218" i="15"/>
  <c r="I85" i="14"/>
  <c r="J85" i="14" s="1"/>
  <c r="K134" i="14"/>
  <c r="M134" i="14"/>
  <c r="F277" i="14"/>
  <c r="E278" i="14"/>
  <c r="K133" i="14"/>
  <c r="M133" i="14" s="1"/>
  <c r="F240" i="14"/>
  <c r="E241" i="14"/>
  <c r="I84" i="14"/>
  <c r="J84" i="14" s="1"/>
  <c r="Y59" i="14"/>
  <c r="Y44" i="14"/>
  <c r="Y49" i="14"/>
  <c r="Y54" i="14"/>
  <c r="Y39" i="14"/>
  <c r="Y34" i="14"/>
  <c r="Y29" i="14"/>
  <c r="Y4" i="14"/>
  <c r="Y9" i="14"/>
  <c r="Y24" i="14"/>
  <c r="Y3" i="14"/>
  <c r="Z2" i="14"/>
  <c r="Y10" i="14"/>
  <c r="AN410" i="15" l="1"/>
  <c r="I397" i="15"/>
  <c r="R73" i="16"/>
  <c r="J73" i="16"/>
  <c r="L106" i="14"/>
  <c r="AA7" i="14"/>
  <c r="AA5" i="14"/>
  <c r="AB8" i="14"/>
  <c r="AA6" i="14"/>
  <c r="AN408" i="15"/>
  <c r="N55" i="15"/>
  <c r="O52" i="16" s="1"/>
  <c r="O51" i="16"/>
  <c r="AN386" i="15"/>
  <c r="H434" i="15"/>
  <c r="AP434" i="15" s="1"/>
  <c r="H416" i="15"/>
  <c r="AP416" i="15" s="1"/>
  <c r="AN416" i="15"/>
  <c r="AN414" i="15"/>
  <c r="AN404" i="15"/>
  <c r="AO404" i="15" s="1"/>
  <c r="AQ404" i="15" s="1"/>
  <c r="AB350" i="15"/>
  <c r="AB372" i="15"/>
  <c r="AA397" i="15" s="1"/>
  <c r="AY357" i="15"/>
  <c r="AX382" i="15" s="1"/>
  <c r="AU321" i="15"/>
  <c r="AW321" i="15" s="1"/>
  <c r="AY321" i="15" s="1"/>
  <c r="AX346" i="15" s="1"/>
  <c r="AU327" i="15"/>
  <c r="AW327" i="15" s="1"/>
  <c r="AY327" i="15" s="1"/>
  <c r="AX352" i="15" s="1"/>
  <c r="O359" i="15"/>
  <c r="O345" i="15"/>
  <c r="Q345" i="15" s="1"/>
  <c r="R345" i="15" s="1"/>
  <c r="S345" i="15" s="1"/>
  <c r="S324" i="15"/>
  <c r="AA379" i="15"/>
  <c r="AU319" i="15"/>
  <c r="AW319" i="15" s="1"/>
  <c r="AU347" i="15"/>
  <c r="AW347" i="15" s="1"/>
  <c r="AY347" i="15" s="1"/>
  <c r="AX372" i="15" s="1"/>
  <c r="S318" i="15"/>
  <c r="AU313" i="15"/>
  <c r="AW313" i="15" s="1"/>
  <c r="AY313" i="15" s="1"/>
  <c r="AX338" i="15" s="1"/>
  <c r="AU341" i="15"/>
  <c r="AW341" i="15" s="1"/>
  <c r="AY341" i="15" s="1"/>
  <c r="AX366" i="15" s="1"/>
  <c r="O335" i="15"/>
  <c r="Q335" i="15" s="1"/>
  <c r="R335" i="15" s="1"/>
  <c r="S335" i="15" s="1"/>
  <c r="O319" i="15"/>
  <c r="O355" i="15"/>
  <c r="O327" i="15"/>
  <c r="AU323" i="15"/>
  <c r="AW323" i="15" s="1"/>
  <c r="AY323" i="15" s="1"/>
  <c r="AX348" i="15" s="1"/>
  <c r="O331" i="15"/>
  <c r="AU342" i="15"/>
  <c r="AW342" i="15" s="1"/>
  <c r="O343" i="15"/>
  <c r="S308" i="15"/>
  <c r="AU351" i="15"/>
  <c r="AW351" i="15" s="1"/>
  <c r="AY351" i="15" s="1"/>
  <c r="AX376" i="15" s="1"/>
  <c r="AB360" i="15"/>
  <c r="AA385" i="15" s="1"/>
  <c r="AU345" i="15"/>
  <c r="AW345" i="15" s="1"/>
  <c r="AY345" i="15" s="1"/>
  <c r="AX370" i="15" s="1"/>
  <c r="AA407" i="15"/>
  <c r="AU311" i="15"/>
  <c r="AW311" i="15" s="1"/>
  <c r="AY311" i="15" s="1"/>
  <c r="AX336" i="15" s="1"/>
  <c r="AU366" i="15"/>
  <c r="AW366" i="15" s="1"/>
  <c r="AA405" i="15"/>
  <c r="AN412" i="15"/>
  <c r="AO412" i="15" s="1"/>
  <c r="AQ412" i="15" s="1"/>
  <c r="O329" i="15"/>
  <c r="Q329" i="15" s="1"/>
  <c r="R329" i="15" s="1"/>
  <c r="S329" i="15" s="1"/>
  <c r="AU339" i="15"/>
  <c r="AW339" i="15" s="1"/>
  <c r="AA391" i="15"/>
  <c r="AB344" i="15"/>
  <c r="AA369" i="15" s="1"/>
  <c r="AB346" i="15"/>
  <c r="AA371" i="15" s="1"/>
  <c r="X68" i="16"/>
  <c r="Y68" i="16" s="1"/>
  <c r="O323" i="15"/>
  <c r="Q323" i="15" s="1"/>
  <c r="R323" i="15" s="1"/>
  <c r="S323" i="15" s="1"/>
  <c r="O317" i="15"/>
  <c r="O357" i="15"/>
  <c r="O321" i="15"/>
  <c r="AU353" i="15"/>
  <c r="AW353" i="15" s="1"/>
  <c r="AY353" i="15" s="1"/>
  <c r="AX378" i="15" s="1"/>
  <c r="AU340" i="15"/>
  <c r="AW340" i="15" s="1"/>
  <c r="AU343" i="15"/>
  <c r="AW343" i="15" s="1"/>
  <c r="AY343" i="15" s="1"/>
  <c r="AX368" i="15" s="1"/>
  <c r="AU325" i="15"/>
  <c r="AW325" i="15" s="1"/>
  <c r="T297" i="15"/>
  <c r="U297" i="15" s="1"/>
  <c r="AD272" i="15"/>
  <c r="AZ272" i="15" s="1"/>
  <c r="BB272" i="15" s="1"/>
  <c r="T299" i="15"/>
  <c r="U299" i="15" s="1"/>
  <c r="AD274" i="15"/>
  <c r="AZ274" i="15" s="1"/>
  <c r="BB274" i="15" s="1"/>
  <c r="I418" i="15"/>
  <c r="J418" i="15"/>
  <c r="K418" i="15" s="1"/>
  <c r="T265" i="15"/>
  <c r="U265" i="15" s="1"/>
  <c r="AD240" i="15"/>
  <c r="AZ240" i="15" s="1"/>
  <c r="BB241" i="15"/>
  <c r="BB211" i="15"/>
  <c r="T289" i="15"/>
  <c r="U289" i="15" s="1"/>
  <c r="AD264" i="15"/>
  <c r="AZ264" i="15" s="1"/>
  <c r="I420" i="15"/>
  <c r="J420" i="15"/>
  <c r="K420" i="15" s="1"/>
  <c r="T295" i="15"/>
  <c r="U295" i="15" s="1"/>
  <c r="AD270" i="15"/>
  <c r="AZ270" i="15" s="1"/>
  <c r="T263" i="15"/>
  <c r="U263" i="15" s="1"/>
  <c r="AD238" i="15"/>
  <c r="AZ238" i="15" s="1"/>
  <c r="I430" i="15"/>
  <c r="J430" i="15"/>
  <c r="K430" i="15" s="1"/>
  <c r="I412" i="15"/>
  <c r="J412" i="15"/>
  <c r="K412" i="15" s="1"/>
  <c r="T293" i="15"/>
  <c r="U293" i="15" s="1"/>
  <c r="AD268" i="15"/>
  <c r="AZ268" i="15" s="1"/>
  <c r="BB217" i="15"/>
  <c r="I428" i="15"/>
  <c r="J428" i="15"/>
  <c r="K428" i="15" s="1"/>
  <c r="I422" i="15"/>
  <c r="J422" i="15"/>
  <c r="K422" i="15" s="1"/>
  <c r="I414" i="15"/>
  <c r="J414" i="15"/>
  <c r="K414" i="15" s="1"/>
  <c r="BB239" i="15"/>
  <c r="I426" i="15"/>
  <c r="J426" i="15"/>
  <c r="K426" i="15" s="1"/>
  <c r="T309" i="15"/>
  <c r="U309" i="15" s="1"/>
  <c r="AD284" i="15"/>
  <c r="AZ284" i="15" s="1"/>
  <c r="BB284" i="15" s="1"/>
  <c r="AO406" i="15"/>
  <c r="AQ406" i="15" s="1"/>
  <c r="E72" i="16"/>
  <c r="F72" i="16"/>
  <c r="AO430" i="15"/>
  <c r="AQ430" i="15" s="1"/>
  <c r="N346" i="15"/>
  <c r="M346" i="15"/>
  <c r="AU355" i="15"/>
  <c r="AW355" i="15" s="1"/>
  <c r="AY355" i="15" s="1"/>
  <c r="AX380" i="15" s="1"/>
  <c r="I396" i="15"/>
  <c r="J396" i="15"/>
  <c r="K396" i="15" s="1"/>
  <c r="AE421" i="15"/>
  <c r="AK421" i="15"/>
  <c r="AN421" i="15" s="1"/>
  <c r="B421" i="15"/>
  <c r="G421" i="15" s="1"/>
  <c r="H421" i="15"/>
  <c r="AP421" i="15" s="1"/>
  <c r="I416" i="15"/>
  <c r="J416" i="15"/>
  <c r="K416" i="15" s="1"/>
  <c r="AR391" i="15"/>
  <c r="AM411" i="15"/>
  <c r="AO388" i="15"/>
  <c r="AQ388" i="15" s="1"/>
  <c r="AO428" i="15"/>
  <c r="AQ428" i="15" s="1"/>
  <c r="AO422" i="15"/>
  <c r="AQ422" i="15" s="1"/>
  <c r="AR395" i="15"/>
  <c r="AO402" i="15"/>
  <c r="AQ402" i="15" s="1"/>
  <c r="N350" i="15"/>
  <c r="M350" i="15"/>
  <c r="V69" i="16"/>
  <c r="W69" i="16"/>
  <c r="I408" i="15"/>
  <c r="J408" i="15"/>
  <c r="K408" i="15" s="1"/>
  <c r="AE433" i="15"/>
  <c r="AK433" i="15"/>
  <c r="H433" i="15"/>
  <c r="AP433" i="15" s="1"/>
  <c r="B433" i="15"/>
  <c r="G433" i="15" s="1"/>
  <c r="AU364" i="15"/>
  <c r="AW364" i="15" s="1"/>
  <c r="I392" i="15"/>
  <c r="J392" i="15"/>
  <c r="K392" i="15" s="1"/>
  <c r="AE417" i="15"/>
  <c r="B417" i="15"/>
  <c r="G417" i="15" s="1"/>
  <c r="AK417" i="15"/>
  <c r="H417" i="15"/>
  <c r="AP417" i="15" s="1"/>
  <c r="P67" i="16"/>
  <c r="C74" i="16"/>
  <c r="L73" i="16"/>
  <c r="H73" i="16"/>
  <c r="AO394" i="15"/>
  <c r="AQ394" i="15" s="1"/>
  <c r="T285" i="15"/>
  <c r="U285" i="15" s="1"/>
  <c r="AD260" i="15"/>
  <c r="AZ260" i="15" s="1"/>
  <c r="BB260" i="15" s="1"/>
  <c r="AM429" i="15"/>
  <c r="O341" i="15"/>
  <c r="Q298" i="15"/>
  <c r="R298" i="15" s="1"/>
  <c r="S298" i="15" s="1"/>
  <c r="AR387" i="15"/>
  <c r="Q312" i="15"/>
  <c r="R312" i="15" s="1"/>
  <c r="S312" i="15" s="1"/>
  <c r="AR373" i="15"/>
  <c r="AR397" i="15"/>
  <c r="C102" i="15"/>
  <c r="N380" i="15"/>
  <c r="M380" i="15"/>
  <c r="O315" i="15"/>
  <c r="AO432" i="15"/>
  <c r="AQ432" i="15" s="1"/>
  <c r="AT376" i="15"/>
  <c r="AS376" i="15"/>
  <c r="AE411" i="15"/>
  <c r="AK411" i="15"/>
  <c r="AN411" i="15" s="1"/>
  <c r="B411" i="15"/>
  <c r="G411" i="15" s="1"/>
  <c r="H411" i="15"/>
  <c r="AP411" i="15" s="1"/>
  <c r="AT348" i="15"/>
  <c r="AS348" i="15"/>
  <c r="N338" i="15"/>
  <c r="M338" i="15"/>
  <c r="AT370" i="15"/>
  <c r="AS370" i="15"/>
  <c r="AA395" i="15"/>
  <c r="BB237" i="15"/>
  <c r="Q327" i="15"/>
  <c r="R327" i="15" s="1"/>
  <c r="S327" i="15" s="1"/>
  <c r="X397" i="15"/>
  <c r="Z397" i="15" s="1"/>
  <c r="AB397" i="15" s="1"/>
  <c r="L397" i="15"/>
  <c r="AB378" i="15"/>
  <c r="AA403" i="15" s="1"/>
  <c r="AR407" i="15"/>
  <c r="AB348" i="15"/>
  <c r="AA373" i="15" s="1"/>
  <c r="AT346" i="15"/>
  <c r="AS346" i="15"/>
  <c r="N358" i="15"/>
  <c r="M358" i="15"/>
  <c r="AY339" i="15"/>
  <c r="AX364" i="15" s="1"/>
  <c r="T305" i="15"/>
  <c r="U305" i="15" s="1"/>
  <c r="AD280" i="15"/>
  <c r="AZ280" i="15" s="1"/>
  <c r="BB280" i="15" s="1"/>
  <c r="AY325" i="15"/>
  <c r="AX350" i="15" s="1"/>
  <c r="AO398" i="15"/>
  <c r="AQ398" i="15" s="1"/>
  <c r="Q330" i="15"/>
  <c r="R330" i="15" s="1"/>
  <c r="S330" i="15" s="1"/>
  <c r="AR401" i="15"/>
  <c r="X401" i="15"/>
  <c r="Z401" i="15" s="1"/>
  <c r="L401" i="15"/>
  <c r="X389" i="15"/>
  <c r="Z389" i="15" s="1"/>
  <c r="L389" i="15"/>
  <c r="T273" i="15"/>
  <c r="U273" i="15" s="1"/>
  <c r="AD248" i="15"/>
  <c r="AZ248" i="15" s="1"/>
  <c r="BB248" i="15" s="1"/>
  <c r="BB219" i="15"/>
  <c r="Q325" i="15"/>
  <c r="R325" i="15" s="1"/>
  <c r="S325" i="15" s="1"/>
  <c r="X381" i="15"/>
  <c r="Z381" i="15" s="1"/>
  <c r="L381" i="15"/>
  <c r="AR377" i="15"/>
  <c r="AR409" i="15"/>
  <c r="M69" i="16"/>
  <c r="C246" i="15"/>
  <c r="I400" i="15"/>
  <c r="J400" i="15"/>
  <c r="K400" i="15" s="1"/>
  <c r="AE425" i="15"/>
  <c r="B425" i="15"/>
  <c r="G425" i="15" s="1"/>
  <c r="AK425" i="15"/>
  <c r="H425" i="15"/>
  <c r="AP425" i="15" s="1"/>
  <c r="O333" i="15"/>
  <c r="L369" i="15"/>
  <c r="X369" i="15"/>
  <c r="Z369" i="15" s="1"/>
  <c r="AO396" i="15"/>
  <c r="AQ396" i="15" s="1"/>
  <c r="J434" i="15"/>
  <c r="K434" i="15" s="1"/>
  <c r="AU317" i="15"/>
  <c r="AW317" i="15" s="1"/>
  <c r="AY317" i="15" s="1"/>
  <c r="AX342" i="15" s="1"/>
  <c r="AR385" i="15"/>
  <c r="X403" i="15"/>
  <c r="Z403" i="15" s="1"/>
  <c r="L403" i="15"/>
  <c r="I424" i="15"/>
  <c r="J424" i="15"/>
  <c r="K424" i="15" s="1"/>
  <c r="I432" i="15"/>
  <c r="J432" i="15"/>
  <c r="K432" i="15" s="1"/>
  <c r="AE413" i="15"/>
  <c r="B413" i="15"/>
  <c r="G413" i="15" s="1"/>
  <c r="AK413" i="15"/>
  <c r="H413" i="15"/>
  <c r="AP413" i="15" s="1"/>
  <c r="AU349" i="15"/>
  <c r="AW349" i="15" s="1"/>
  <c r="AY349" i="15" s="1"/>
  <c r="AX374" i="15" s="1"/>
  <c r="X377" i="15"/>
  <c r="Z377" i="15" s="1"/>
  <c r="L377" i="15"/>
  <c r="AU333" i="15"/>
  <c r="AW333" i="15" s="1"/>
  <c r="AY333" i="15" s="1"/>
  <c r="AX358" i="15" s="1"/>
  <c r="AA375" i="15"/>
  <c r="X395" i="15"/>
  <c r="Z395" i="15" s="1"/>
  <c r="AB395" i="15" s="1"/>
  <c r="AA420" i="15" s="1"/>
  <c r="L395" i="15"/>
  <c r="AO408" i="15"/>
  <c r="AQ408" i="15" s="1"/>
  <c r="AO392" i="15"/>
  <c r="AQ392" i="15" s="1"/>
  <c r="AR367" i="15"/>
  <c r="Q292" i="15"/>
  <c r="R292" i="15" s="1"/>
  <c r="S292" i="15" s="1"/>
  <c r="AT368" i="15"/>
  <c r="AS368" i="15"/>
  <c r="Q286" i="15"/>
  <c r="R286" i="15" s="1"/>
  <c r="S286" i="15" s="1"/>
  <c r="Q302" i="15"/>
  <c r="R302" i="15" s="1"/>
  <c r="S302" i="15" s="1"/>
  <c r="AO424" i="15"/>
  <c r="AQ424" i="15" s="1"/>
  <c r="I410" i="15"/>
  <c r="J410" i="15"/>
  <c r="K410" i="15" s="1"/>
  <c r="B435" i="15"/>
  <c r="G435" i="15" s="1"/>
  <c r="H435" i="15"/>
  <c r="AP435" i="15" s="1"/>
  <c r="AE435" i="15"/>
  <c r="AK435" i="15"/>
  <c r="X399" i="15"/>
  <c r="Z399" i="15" s="1"/>
  <c r="AB399" i="15" s="1"/>
  <c r="L399" i="15"/>
  <c r="Q334" i="15"/>
  <c r="R334" i="15" s="1"/>
  <c r="S334" i="15" s="1"/>
  <c r="X393" i="15"/>
  <c r="Z393" i="15" s="1"/>
  <c r="L393" i="15"/>
  <c r="AO414" i="15"/>
  <c r="AQ414" i="15" s="1"/>
  <c r="Q319" i="15"/>
  <c r="R319" i="15" s="1"/>
  <c r="S319" i="15" s="1"/>
  <c r="Q359" i="15"/>
  <c r="R359" i="15" s="1"/>
  <c r="S359" i="15" s="1"/>
  <c r="N366" i="15"/>
  <c r="M366" i="15"/>
  <c r="O366" i="15" s="1"/>
  <c r="N368" i="15"/>
  <c r="M368" i="15"/>
  <c r="AM421" i="15"/>
  <c r="AR403" i="15"/>
  <c r="N344" i="15"/>
  <c r="M344" i="15"/>
  <c r="AO418" i="15"/>
  <c r="AQ418" i="15" s="1"/>
  <c r="N342" i="15"/>
  <c r="M342" i="15"/>
  <c r="B23" i="16"/>
  <c r="C78" i="15"/>
  <c r="B24" i="15"/>
  <c r="T283" i="15"/>
  <c r="U283" i="15" s="1"/>
  <c r="AD258" i="15"/>
  <c r="AZ258" i="15" s="1"/>
  <c r="BB258" i="15" s="1"/>
  <c r="X365" i="15"/>
  <c r="Z365" i="15" s="1"/>
  <c r="L365" i="15"/>
  <c r="X367" i="15"/>
  <c r="Z367" i="15" s="1"/>
  <c r="L367" i="15"/>
  <c r="T275" i="15"/>
  <c r="U275" i="15" s="1"/>
  <c r="AD250" i="15"/>
  <c r="AZ250" i="15" s="1"/>
  <c r="BB250" i="15" s="1"/>
  <c r="N354" i="15"/>
  <c r="M354" i="15"/>
  <c r="Q357" i="15"/>
  <c r="R357" i="15" s="1"/>
  <c r="S357" i="15" s="1"/>
  <c r="AR361" i="15"/>
  <c r="AB338" i="15"/>
  <c r="AA363" i="15" s="1"/>
  <c r="AM427" i="15"/>
  <c r="C174" i="15"/>
  <c r="X379" i="15"/>
  <c r="Z379" i="15" s="1"/>
  <c r="AB379" i="15" s="1"/>
  <c r="L379" i="15"/>
  <c r="AU331" i="15"/>
  <c r="AW331" i="15" s="1"/>
  <c r="AY331" i="15" s="1"/>
  <c r="AX356" i="15" s="1"/>
  <c r="AU382" i="15"/>
  <c r="AW382" i="15" s="1"/>
  <c r="AY382" i="15" s="1"/>
  <c r="AX407" i="15" s="1"/>
  <c r="AR375" i="15"/>
  <c r="AR369" i="15"/>
  <c r="U70" i="16"/>
  <c r="AR371" i="15"/>
  <c r="AT356" i="15"/>
  <c r="AS356" i="15"/>
  <c r="AB358" i="15"/>
  <c r="AA383" i="15" s="1"/>
  <c r="AM423" i="15"/>
  <c r="X373" i="15"/>
  <c r="Z373" i="15" s="1"/>
  <c r="AB373" i="15" s="1"/>
  <c r="L373" i="15"/>
  <c r="AO426" i="15"/>
  <c r="AQ426" i="15" s="1"/>
  <c r="L391" i="15"/>
  <c r="X391" i="15"/>
  <c r="Z391" i="15" s="1"/>
  <c r="T303" i="15"/>
  <c r="U303" i="15" s="1"/>
  <c r="AD278" i="15"/>
  <c r="AZ278" i="15" s="1"/>
  <c r="BB278" i="15" s="1"/>
  <c r="BB245" i="15"/>
  <c r="AM419" i="15"/>
  <c r="B73" i="16"/>
  <c r="A74" i="16"/>
  <c r="AO400" i="15"/>
  <c r="AQ400" i="15" s="1"/>
  <c r="X371" i="15"/>
  <c r="Z371" i="15" s="1"/>
  <c r="L371" i="15"/>
  <c r="Q296" i="15"/>
  <c r="R296" i="15" s="1"/>
  <c r="S296" i="15" s="1"/>
  <c r="AR363" i="15"/>
  <c r="X383" i="15"/>
  <c r="Z383" i="15" s="1"/>
  <c r="L383" i="15"/>
  <c r="I390" i="15"/>
  <c r="J390" i="15"/>
  <c r="K390" i="15" s="1"/>
  <c r="AE415" i="15"/>
  <c r="B415" i="15"/>
  <c r="G415" i="15" s="1"/>
  <c r="AK415" i="15"/>
  <c r="H415" i="15"/>
  <c r="AP415" i="15" s="1"/>
  <c r="AR405" i="15"/>
  <c r="N336" i="15"/>
  <c r="M336" i="15"/>
  <c r="X409" i="15"/>
  <c r="Z409" i="15" s="1"/>
  <c r="L409" i="15"/>
  <c r="AO410" i="15"/>
  <c r="AQ410" i="15" s="1"/>
  <c r="AT372" i="15"/>
  <c r="AS372" i="15"/>
  <c r="T261" i="15"/>
  <c r="U261" i="15" s="1"/>
  <c r="AD236" i="15"/>
  <c r="AZ236" i="15" s="1"/>
  <c r="N376" i="15"/>
  <c r="M376" i="15"/>
  <c r="N362" i="15"/>
  <c r="M362" i="15"/>
  <c r="AA393" i="15"/>
  <c r="X363" i="15"/>
  <c r="Z363" i="15" s="1"/>
  <c r="L363" i="15"/>
  <c r="N340" i="15"/>
  <c r="M340" i="15"/>
  <c r="AB342" i="15"/>
  <c r="AA367" i="15" s="1"/>
  <c r="T277" i="15"/>
  <c r="U277" i="15" s="1"/>
  <c r="AD252" i="15"/>
  <c r="AZ252" i="15" s="1"/>
  <c r="BB252" i="15" s="1"/>
  <c r="Q355" i="15"/>
  <c r="R355" i="15" s="1"/>
  <c r="S355" i="15" s="1"/>
  <c r="N356" i="15"/>
  <c r="M356" i="15"/>
  <c r="AY319" i="15"/>
  <c r="AX344" i="15" s="1"/>
  <c r="J386" i="15"/>
  <c r="K386" i="15" s="1"/>
  <c r="I386" i="15"/>
  <c r="AT378" i="15"/>
  <c r="AS378" i="15"/>
  <c r="N352" i="15"/>
  <c r="M352" i="15"/>
  <c r="BB243" i="15"/>
  <c r="T287" i="15"/>
  <c r="U287" i="15" s="1"/>
  <c r="AD262" i="15"/>
  <c r="AZ262" i="15" s="1"/>
  <c r="Q321" i="15"/>
  <c r="R321" i="15" s="1"/>
  <c r="C391" i="15"/>
  <c r="BB215" i="15"/>
  <c r="AO434" i="15"/>
  <c r="AQ434" i="15" s="1"/>
  <c r="Q331" i="15"/>
  <c r="R331" i="15" s="1"/>
  <c r="S331" i="15" s="1"/>
  <c r="AY342" i="15"/>
  <c r="AX367" i="15" s="1"/>
  <c r="AM415" i="15"/>
  <c r="N364" i="15"/>
  <c r="M364" i="15"/>
  <c r="N384" i="15"/>
  <c r="M384" i="15"/>
  <c r="S70" i="16"/>
  <c r="K70" i="16"/>
  <c r="X405" i="15"/>
  <c r="Z405" i="15" s="1"/>
  <c r="L405" i="15"/>
  <c r="AM431" i="15"/>
  <c r="AT352" i="15"/>
  <c r="AS352" i="15"/>
  <c r="Q349" i="15"/>
  <c r="R349" i="15" s="1"/>
  <c r="S349" i="15" s="1"/>
  <c r="Q328" i="15"/>
  <c r="R328" i="15" s="1"/>
  <c r="S328" i="15" s="1"/>
  <c r="AO416" i="15"/>
  <c r="AQ416" i="15" s="1"/>
  <c r="X361" i="15"/>
  <c r="Z361" i="15" s="1"/>
  <c r="AB361" i="15" s="1"/>
  <c r="L361" i="15"/>
  <c r="Q343" i="15"/>
  <c r="R343" i="15" s="1"/>
  <c r="S343" i="15" s="1"/>
  <c r="T271" i="15"/>
  <c r="U271" i="15" s="1"/>
  <c r="AD246" i="15"/>
  <c r="AZ246" i="15" s="1"/>
  <c r="BB246" i="15" s="1"/>
  <c r="X407" i="15"/>
  <c r="Z407" i="15" s="1"/>
  <c r="L407" i="15"/>
  <c r="T281" i="15"/>
  <c r="U281" i="15" s="1"/>
  <c r="AD256" i="15"/>
  <c r="AZ256" i="15" s="1"/>
  <c r="BB256" i="15" s="1"/>
  <c r="N372" i="15"/>
  <c r="M372" i="15"/>
  <c r="BB213" i="15"/>
  <c r="T307" i="15"/>
  <c r="U307" i="15" s="1"/>
  <c r="AD282" i="15"/>
  <c r="AZ282" i="15" s="1"/>
  <c r="BB282" i="15" s="1"/>
  <c r="I406" i="15"/>
  <c r="J406" i="15"/>
  <c r="K406" i="15" s="1"/>
  <c r="AE431" i="15"/>
  <c r="AK431" i="15"/>
  <c r="AN431" i="15" s="1"/>
  <c r="B431" i="15"/>
  <c r="G431" i="15" s="1"/>
  <c r="H431" i="15"/>
  <c r="AP431" i="15" s="1"/>
  <c r="AT338" i="15"/>
  <c r="AS338" i="15"/>
  <c r="AO420" i="15"/>
  <c r="AQ420" i="15" s="1"/>
  <c r="AU335" i="15"/>
  <c r="AW335" i="15" s="1"/>
  <c r="AY335" i="15" s="1"/>
  <c r="AX360" i="15" s="1"/>
  <c r="AR383" i="15"/>
  <c r="T267" i="15"/>
  <c r="U267" i="15" s="1"/>
  <c r="AD242" i="15"/>
  <c r="AZ242" i="15" s="1"/>
  <c r="X375" i="15"/>
  <c r="Z375" i="15" s="1"/>
  <c r="AB375" i="15" s="1"/>
  <c r="L375" i="15"/>
  <c r="AT380" i="15"/>
  <c r="AS380" i="15"/>
  <c r="AT344" i="15"/>
  <c r="AS344" i="15"/>
  <c r="AU329" i="15"/>
  <c r="AW329" i="15" s="1"/>
  <c r="AY329" i="15" s="1"/>
  <c r="AX354" i="15" s="1"/>
  <c r="AM433" i="15"/>
  <c r="N360" i="15"/>
  <c r="M360" i="15"/>
  <c r="X387" i="15"/>
  <c r="Z387" i="15" s="1"/>
  <c r="L387" i="15"/>
  <c r="AU315" i="15"/>
  <c r="AW315" i="15" s="1"/>
  <c r="AY315" i="15" s="1"/>
  <c r="AX340" i="15" s="1"/>
  <c r="N374" i="15"/>
  <c r="M374" i="15"/>
  <c r="Y5" i="16"/>
  <c r="O351" i="15"/>
  <c r="O337" i="15"/>
  <c r="J388" i="15"/>
  <c r="K388" i="15" s="1"/>
  <c r="I388" i="15"/>
  <c r="I402" i="15"/>
  <c r="J402" i="15"/>
  <c r="K402" i="15" s="1"/>
  <c r="AE427" i="15"/>
  <c r="B427" i="15"/>
  <c r="G427" i="15" s="1"/>
  <c r="AK427" i="15"/>
  <c r="AN427" i="15" s="1"/>
  <c r="H427" i="15"/>
  <c r="AP427" i="15" s="1"/>
  <c r="C198" i="15"/>
  <c r="AO390" i="15"/>
  <c r="AQ390" i="15" s="1"/>
  <c r="AR365" i="15"/>
  <c r="I394" i="15"/>
  <c r="J394" i="15"/>
  <c r="K394" i="15" s="1"/>
  <c r="AE419" i="15"/>
  <c r="B419" i="15"/>
  <c r="G419" i="15" s="1"/>
  <c r="AK419" i="15"/>
  <c r="H419" i="15"/>
  <c r="AP419" i="15" s="1"/>
  <c r="T279" i="15"/>
  <c r="U279" i="15" s="1"/>
  <c r="AD254" i="15"/>
  <c r="AZ254" i="15" s="1"/>
  <c r="BB254" i="15" s="1"/>
  <c r="AH6" i="15" a="1"/>
  <c r="X385" i="15"/>
  <c r="Z385" i="15" s="1"/>
  <c r="AB385" i="15" s="1"/>
  <c r="AA410" i="15" s="1"/>
  <c r="L385" i="15"/>
  <c r="AT336" i="15"/>
  <c r="AS336" i="15"/>
  <c r="AT384" i="15"/>
  <c r="AS384" i="15"/>
  <c r="N382" i="15"/>
  <c r="M382" i="15"/>
  <c r="AB376" i="15"/>
  <c r="AA401" i="15" s="1"/>
  <c r="AB362" i="15"/>
  <c r="AA387" i="15" s="1"/>
  <c r="AT374" i="15"/>
  <c r="AS374" i="15"/>
  <c r="O353" i="15"/>
  <c r="AM417" i="15"/>
  <c r="AB340" i="15"/>
  <c r="AA365" i="15" s="1"/>
  <c r="AR379" i="15"/>
  <c r="AU359" i="15"/>
  <c r="AW359" i="15" s="1"/>
  <c r="AY359" i="15" s="1"/>
  <c r="AX384" i="15" s="1"/>
  <c r="O339" i="15"/>
  <c r="O313" i="15"/>
  <c r="AM425" i="15"/>
  <c r="AN425" i="15" s="1"/>
  <c r="AR399" i="15"/>
  <c r="AB356" i="15"/>
  <c r="AA381" i="15" s="1"/>
  <c r="AO386" i="15"/>
  <c r="AQ386" i="15" s="1"/>
  <c r="AB352" i="15"/>
  <c r="AA377" i="15" s="1"/>
  <c r="AT354" i="15"/>
  <c r="AS354" i="15"/>
  <c r="O311" i="15"/>
  <c r="N370" i="15"/>
  <c r="M370" i="15"/>
  <c r="AR381" i="15"/>
  <c r="AR393" i="15"/>
  <c r="AM435" i="15"/>
  <c r="AN435" i="15" s="1"/>
  <c r="I404" i="15"/>
  <c r="J404" i="15"/>
  <c r="K404" i="15" s="1"/>
  <c r="AE429" i="15"/>
  <c r="B429" i="15"/>
  <c r="G429" i="15" s="1"/>
  <c r="AK429" i="15"/>
  <c r="AN429" i="15" s="1"/>
  <c r="H429" i="15"/>
  <c r="AP429" i="15" s="1"/>
  <c r="O347" i="15"/>
  <c r="AU337" i="15"/>
  <c r="AW337" i="15" s="1"/>
  <c r="AY337" i="15" s="1"/>
  <c r="AX362" i="15" s="1"/>
  <c r="AM413" i="15"/>
  <c r="AN413" i="15" s="1"/>
  <c r="T71" i="16"/>
  <c r="I71" i="16"/>
  <c r="AT350" i="15"/>
  <c r="AS350" i="15"/>
  <c r="AB364" i="15"/>
  <c r="AA389" i="15" s="1"/>
  <c r="AA409" i="15"/>
  <c r="AT362" i="15"/>
  <c r="AS362" i="15"/>
  <c r="N378" i="15"/>
  <c r="M378" i="15"/>
  <c r="N348" i="15"/>
  <c r="M348" i="15"/>
  <c r="O68" i="16"/>
  <c r="N68" i="16"/>
  <c r="Q316" i="15"/>
  <c r="R316" i="15" s="1"/>
  <c r="S316" i="15" s="1"/>
  <c r="I398" i="15"/>
  <c r="J398" i="15"/>
  <c r="K398" i="15" s="1"/>
  <c r="AE423" i="15"/>
  <c r="B423" i="15"/>
  <c r="G423" i="15" s="1"/>
  <c r="AK423" i="15"/>
  <c r="AN423" i="15" s="1"/>
  <c r="H423" i="15"/>
  <c r="AP423" i="15" s="1"/>
  <c r="AT360" i="15"/>
  <c r="AS360" i="15"/>
  <c r="AR389" i="15"/>
  <c r="AT358" i="15"/>
  <c r="AS358" i="15"/>
  <c r="T301" i="15"/>
  <c r="U301" i="15" s="1"/>
  <c r="AD276" i="15"/>
  <c r="AZ276" i="15" s="1"/>
  <c r="BB276" i="15" s="1"/>
  <c r="T291" i="15"/>
  <c r="U291" i="15" s="1"/>
  <c r="AD266" i="15"/>
  <c r="AZ266" i="15" s="1"/>
  <c r="T269" i="15"/>
  <c r="U269" i="15" s="1"/>
  <c r="AD244" i="15"/>
  <c r="AZ244" i="15" s="1"/>
  <c r="F241" i="14"/>
  <c r="E242" i="14"/>
  <c r="F278" i="14"/>
  <c r="E279" i="14"/>
  <c r="Y18" i="14"/>
  <c r="Z59" i="14"/>
  <c r="Z54" i="14"/>
  <c r="Z49" i="14"/>
  <c r="Z44" i="14"/>
  <c r="Z39" i="14"/>
  <c r="Z29" i="14"/>
  <c r="Z34" i="14"/>
  <c r="Z24" i="14"/>
  <c r="Z3" i="14"/>
  <c r="Z4" i="14"/>
  <c r="Z9" i="14"/>
  <c r="AA2" i="14"/>
  <c r="Z10" i="14"/>
  <c r="AN419" i="15" l="1"/>
  <c r="R74" i="16"/>
  <c r="J74" i="16"/>
  <c r="I434" i="15"/>
  <c r="AB5" i="14"/>
  <c r="AB7" i="14"/>
  <c r="AC8" i="14"/>
  <c r="AB6" i="14"/>
  <c r="M106" i="14"/>
  <c r="N106" i="14"/>
  <c r="AN415" i="15"/>
  <c r="AN433" i="15"/>
  <c r="AY366" i="15"/>
  <c r="AX391" i="15" s="1"/>
  <c r="AB391" i="15"/>
  <c r="AA416" i="15" s="1"/>
  <c r="O374" i="15"/>
  <c r="AB407" i="15"/>
  <c r="AA432" i="15" s="1"/>
  <c r="AU374" i="15"/>
  <c r="AW374" i="15" s="1"/>
  <c r="AY374" i="15" s="1"/>
  <c r="AX399" i="15" s="1"/>
  <c r="O382" i="15"/>
  <c r="Q382" i="15" s="1"/>
  <c r="R382" i="15" s="1"/>
  <c r="S382" i="15" s="1"/>
  <c r="O354" i="15"/>
  <c r="O344" i="15"/>
  <c r="Q344" i="15" s="1"/>
  <c r="R344" i="15" s="1"/>
  <c r="S344" i="15" s="1"/>
  <c r="AB383" i="15"/>
  <c r="AB405" i="15"/>
  <c r="AA430" i="15" s="1"/>
  <c r="AB371" i="15"/>
  <c r="AA396" i="15" s="1"/>
  <c r="AU368" i="15"/>
  <c r="AW368" i="15" s="1"/>
  <c r="AY368" i="15" s="1"/>
  <c r="AX393" i="15" s="1"/>
  <c r="O346" i="15"/>
  <c r="S321" i="15"/>
  <c r="O384" i="15"/>
  <c r="O336" i="15"/>
  <c r="Q336" i="15" s="1"/>
  <c r="R336" i="15" s="1"/>
  <c r="S336" i="15" s="1"/>
  <c r="AA408" i="15"/>
  <c r="AU372" i="15"/>
  <c r="AW372" i="15" s="1"/>
  <c r="AY372" i="15" s="1"/>
  <c r="AX397" i="15" s="1"/>
  <c r="AB403" i="15"/>
  <c r="AA428" i="15" s="1"/>
  <c r="O358" i="15"/>
  <c r="Q317" i="15"/>
  <c r="R317" i="15" s="1"/>
  <c r="S317" i="15" s="1"/>
  <c r="AA424" i="15"/>
  <c r="AY340" i="15"/>
  <c r="AX365" i="15" s="1"/>
  <c r="AA386" i="15"/>
  <c r="AU378" i="15"/>
  <c r="AW378" i="15" s="1"/>
  <c r="AY378" i="15" s="1"/>
  <c r="AX403" i="15" s="1"/>
  <c r="AB367" i="15"/>
  <c r="AA392" i="15" s="1"/>
  <c r="O342" i="15"/>
  <c r="Q342" i="15" s="1"/>
  <c r="R342" i="15" s="1"/>
  <c r="S342" i="15" s="1"/>
  <c r="AU346" i="15"/>
  <c r="AW346" i="15" s="1"/>
  <c r="AY346" i="15" s="1"/>
  <c r="AX371" i="15" s="1"/>
  <c r="AU370" i="15"/>
  <c r="AW370" i="15" s="1"/>
  <c r="AY370" i="15" s="1"/>
  <c r="AX395" i="15" s="1"/>
  <c r="AU348" i="15"/>
  <c r="AW348" i="15" s="1"/>
  <c r="AY348" i="15" s="1"/>
  <c r="AX373" i="15" s="1"/>
  <c r="AU354" i="15"/>
  <c r="AW354" i="15" s="1"/>
  <c r="AY354" i="15" s="1"/>
  <c r="AX379" i="15" s="1"/>
  <c r="AN417" i="15"/>
  <c r="AO417" i="15" s="1"/>
  <c r="AQ417" i="15" s="1"/>
  <c r="AU384" i="15"/>
  <c r="AW384" i="15" s="1"/>
  <c r="AY384" i="15" s="1"/>
  <c r="AX409" i="15" s="1"/>
  <c r="AA400" i="15"/>
  <c r="O356" i="15"/>
  <c r="Q356" i="15" s="1"/>
  <c r="R356" i="15" s="1"/>
  <c r="S356" i="15" s="1"/>
  <c r="AB363" i="15"/>
  <c r="AA388" i="15" s="1"/>
  <c r="O376" i="15"/>
  <c r="AU356" i="15"/>
  <c r="AW356" i="15" s="1"/>
  <c r="AY356" i="15" s="1"/>
  <c r="AX381" i="15" s="1"/>
  <c r="T294" i="15"/>
  <c r="U294" i="15" s="1"/>
  <c r="AD269" i="15"/>
  <c r="AZ269" i="15" s="1"/>
  <c r="BB236" i="15"/>
  <c r="T330" i="15"/>
  <c r="U330" i="15" s="1"/>
  <c r="AD305" i="15"/>
  <c r="AZ305" i="15" s="1"/>
  <c r="BB305" i="15" s="1"/>
  <c r="BB244" i="15"/>
  <c r="T332" i="15"/>
  <c r="U332" i="15" s="1"/>
  <c r="AD307" i="15"/>
  <c r="AZ307" i="15" s="1"/>
  <c r="BB307" i="15" s="1"/>
  <c r="T286" i="15"/>
  <c r="U286" i="15" s="1"/>
  <c r="AD261" i="15"/>
  <c r="AZ261" i="15" s="1"/>
  <c r="T334" i="15"/>
  <c r="U334" i="15" s="1"/>
  <c r="AD309" i="15"/>
  <c r="AZ309" i="15" s="1"/>
  <c r="BB309" i="15" s="1"/>
  <c r="BB240" i="15"/>
  <c r="T316" i="15"/>
  <c r="U316" i="15" s="1"/>
  <c r="AD291" i="15"/>
  <c r="AZ291" i="15" s="1"/>
  <c r="T312" i="15"/>
  <c r="U312" i="15" s="1"/>
  <c r="AD287" i="15"/>
  <c r="AZ287" i="15" s="1"/>
  <c r="T326" i="15"/>
  <c r="U326" i="15" s="1"/>
  <c r="AD301" i="15"/>
  <c r="AZ301" i="15" s="1"/>
  <c r="BB301" i="15" s="1"/>
  <c r="BB242" i="15"/>
  <c r="T306" i="15"/>
  <c r="U306" i="15" s="1"/>
  <c r="AD281" i="15"/>
  <c r="AZ281" i="15" s="1"/>
  <c r="BB281" i="15" s="1"/>
  <c r="BB262" i="15"/>
  <c r="T310" i="15"/>
  <c r="U310" i="15" s="1"/>
  <c r="AD285" i="15"/>
  <c r="AZ285" i="15" s="1"/>
  <c r="BB285" i="15" s="1"/>
  <c r="AO429" i="15"/>
  <c r="AQ429" i="15" s="1"/>
  <c r="AS381" i="15"/>
  <c r="AT381" i="15"/>
  <c r="X394" i="15"/>
  <c r="Z394" i="15" s="1"/>
  <c r="L394" i="15"/>
  <c r="J427" i="15"/>
  <c r="K427" i="15" s="1"/>
  <c r="I427" i="15"/>
  <c r="X388" i="15"/>
  <c r="Z388" i="15" s="1"/>
  <c r="L388" i="15"/>
  <c r="O360" i="15"/>
  <c r="AU338" i="15"/>
  <c r="AW338" i="15" s="1"/>
  <c r="AY338" i="15" s="1"/>
  <c r="AX363" i="15" s="1"/>
  <c r="O372" i="15"/>
  <c r="AU352" i="15"/>
  <c r="AW352" i="15" s="1"/>
  <c r="AY352" i="15" s="1"/>
  <c r="AX377" i="15" s="1"/>
  <c r="T302" i="15"/>
  <c r="U302" i="15" s="1"/>
  <c r="AD277" i="15"/>
  <c r="AZ277" i="15" s="1"/>
  <c r="BB277" i="15" s="1"/>
  <c r="AR434" i="15"/>
  <c r="O352" i="15"/>
  <c r="X386" i="15"/>
  <c r="Z386" i="15" s="1"/>
  <c r="L386" i="15"/>
  <c r="O362" i="15"/>
  <c r="AR410" i="15"/>
  <c r="AB409" i="15"/>
  <c r="AA434" i="15" s="1"/>
  <c r="J415" i="15"/>
  <c r="K415" i="15" s="1"/>
  <c r="I415" i="15"/>
  <c r="AT363" i="15"/>
  <c r="AS363" i="15"/>
  <c r="M371" i="15"/>
  <c r="N371" i="15"/>
  <c r="B74" i="16"/>
  <c r="AS369" i="15"/>
  <c r="AT369" i="15"/>
  <c r="AA404" i="15"/>
  <c r="C199" i="15"/>
  <c r="C224" i="15" s="1"/>
  <c r="C249" i="15" s="1"/>
  <c r="C274" i="15" s="1"/>
  <c r="C299" i="15" s="1"/>
  <c r="C324" i="15" s="1"/>
  <c r="C349" i="15" s="1"/>
  <c r="C374" i="15" s="1"/>
  <c r="C399" i="15" s="1"/>
  <c r="C424" i="15" s="1"/>
  <c r="N365" i="15"/>
  <c r="M365" i="15"/>
  <c r="T308" i="15"/>
  <c r="U308" i="15" s="1"/>
  <c r="AD283" i="15"/>
  <c r="AZ283" i="15" s="1"/>
  <c r="BB283" i="15" s="1"/>
  <c r="C103" i="15"/>
  <c r="AT403" i="15"/>
  <c r="AS403" i="15"/>
  <c r="O368" i="15"/>
  <c r="AR414" i="15"/>
  <c r="J435" i="15"/>
  <c r="K435" i="15" s="1"/>
  <c r="I435" i="15"/>
  <c r="AR392" i="15"/>
  <c r="M377" i="15"/>
  <c r="N377" i="15"/>
  <c r="X432" i="15"/>
  <c r="Z432" i="15" s="1"/>
  <c r="L432" i="15"/>
  <c r="AB369" i="15"/>
  <c r="AA394" i="15" s="1"/>
  <c r="N69" i="16"/>
  <c r="O69" i="16"/>
  <c r="AS377" i="15"/>
  <c r="AT377" i="15"/>
  <c r="T288" i="15"/>
  <c r="U288" i="15" s="1"/>
  <c r="AD263" i="15"/>
  <c r="AZ263" i="15" s="1"/>
  <c r="AA422" i="15"/>
  <c r="AO411" i="15"/>
  <c r="AQ411" i="15" s="1"/>
  <c r="Q315" i="15"/>
  <c r="R315" i="15" s="1"/>
  <c r="S315" i="15" s="1"/>
  <c r="AR394" i="15"/>
  <c r="I433" i="15"/>
  <c r="J433" i="15"/>
  <c r="K433" i="15" s="1"/>
  <c r="O350" i="15"/>
  <c r="I421" i="15"/>
  <c r="J421" i="15"/>
  <c r="K421" i="15" s="1"/>
  <c r="X396" i="15"/>
  <c r="Z396" i="15" s="1"/>
  <c r="L396" i="15"/>
  <c r="AR430" i="15"/>
  <c r="AR406" i="15"/>
  <c r="X412" i="15"/>
  <c r="Z412" i="15" s="1"/>
  <c r="L412" i="15"/>
  <c r="X430" i="15"/>
  <c r="Z430" i="15" s="1"/>
  <c r="L430" i="15"/>
  <c r="T314" i="15"/>
  <c r="U314" i="15" s="1"/>
  <c r="AD289" i="15"/>
  <c r="AZ289" i="15" s="1"/>
  <c r="T290" i="15"/>
  <c r="U290" i="15" s="1"/>
  <c r="AD265" i="15"/>
  <c r="AZ265" i="15" s="1"/>
  <c r="BB266" i="15"/>
  <c r="X398" i="15"/>
  <c r="Z398" i="15" s="1"/>
  <c r="L398" i="15"/>
  <c r="U71" i="16"/>
  <c r="Q347" i="15"/>
  <c r="R347" i="15" s="1"/>
  <c r="S347" i="15" s="1"/>
  <c r="M385" i="15"/>
  <c r="N385" i="15"/>
  <c r="AU358" i="15"/>
  <c r="AW358" i="15" s="1"/>
  <c r="AY358" i="15" s="1"/>
  <c r="AX383" i="15" s="1"/>
  <c r="AU360" i="15"/>
  <c r="AW360" i="15" s="1"/>
  <c r="AY360" i="15" s="1"/>
  <c r="AX385" i="15" s="1"/>
  <c r="J423" i="15"/>
  <c r="K423" i="15" s="1"/>
  <c r="I423" i="15"/>
  <c r="O348" i="15"/>
  <c r="AU362" i="15"/>
  <c r="AW362" i="15" s="1"/>
  <c r="AY362" i="15" s="1"/>
  <c r="AX387" i="15" s="1"/>
  <c r="AU350" i="15"/>
  <c r="AW350" i="15" s="1"/>
  <c r="AY350" i="15" s="1"/>
  <c r="AX375" i="15" s="1"/>
  <c r="AT393" i="15"/>
  <c r="AS393" i="15"/>
  <c r="O370" i="15"/>
  <c r="AT399" i="15"/>
  <c r="AS399" i="15"/>
  <c r="Q313" i="15"/>
  <c r="R313" i="15" s="1"/>
  <c r="S313" i="15" s="1"/>
  <c r="AU336" i="15"/>
  <c r="AW336" i="15" s="1"/>
  <c r="AY336" i="15" s="1"/>
  <c r="AX361" i="15" s="1"/>
  <c r="J419" i="15"/>
  <c r="K419" i="15" s="1"/>
  <c r="I419" i="15"/>
  <c r="C223" i="15"/>
  <c r="AO427" i="15"/>
  <c r="AQ427" i="15" s="1"/>
  <c r="AU344" i="15"/>
  <c r="AW344" i="15" s="1"/>
  <c r="AY344" i="15" s="1"/>
  <c r="AX369" i="15" s="1"/>
  <c r="AS383" i="15"/>
  <c r="AT383" i="15"/>
  <c r="AO431" i="15"/>
  <c r="AQ431" i="15" s="1"/>
  <c r="N407" i="15"/>
  <c r="M407" i="15"/>
  <c r="N361" i="15"/>
  <c r="M361" i="15"/>
  <c r="N405" i="15"/>
  <c r="M405" i="15"/>
  <c r="M70" i="16"/>
  <c r="O364" i="15"/>
  <c r="O340" i="15"/>
  <c r="N363" i="15"/>
  <c r="M363" i="15"/>
  <c r="AO415" i="15"/>
  <c r="AQ415" i="15" s="1"/>
  <c r="M383" i="15"/>
  <c r="N383" i="15"/>
  <c r="E73" i="16"/>
  <c r="F73" i="16"/>
  <c r="N391" i="15"/>
  <c r="M391" i="15"/>
  <c r="M373" i="15"/>
  <c r="N373" i="15"/>
  <c r="AS371" i="15"/>
  <c r="AT371" i="15"/>
  <c r="AR412" i="15"/>
  <c r="AT361" i="15"/>
  <c r="AS361" i="15"/>
  <c r="N367" i="15"/>
  <c r="M367" i="15"/>
  <c r="AB365" i="15"/>
  <c r="AA390" i="15" s="1"/>
  <c r="AR418" i="15"/>
  <c r="N393" i="15"/>
  <c r="M393" i="15"/>
  <c r="O393" i="15" s="1"/>
  <c r="AR408" i="15"/>
  <c r="AB377" i="15"/>
  <c r="AA402" i="15" s="1"/>
  <c r="J413" i="15"/>
  <c r="K413" i="15" s="1"/>
  <c r="I413" i="15"/>
  <c r="M369" i="15"/>
  <c r="N369" i="15"/>
  <c r="X400" i="15"/>
  <c r="Z400" i="15" s="1"/>
  <c r="L400" i="15"/>
  <c r="AT409" i="15"/>
  <c r="AS409" i="15"/>
  <c r="AB389" i="15"/>
  <c r="AA414" i="15" s="1"/>
  <c r="AT401" i="15"/>
  <c r="AS401" i="15"/>
  <c r="AT407" i="15"/>
  <c r="AS407" i="15"/>
  <c r="O338" i="15"/>
  <c r="AU376" i="15"/>
  <c r="AW376" i="15" s="1"/>
  <c r="AY376" i="15" s="1"/>
  <c r="AX401" i="15" s="1"/>
  <c r="O380" i="15"/>
  <c r="X408" i="15"/>
  <c r="Z408" i="15" s="1"/>
  <c r="L408" i="15"/>
  <c r="AR422" i="15"/>
  <c r="I72" i="16"/>
  <c r="T72" i="16"/>
  <c r="X426" i="15"/>
  <c r="Z426" i="15" s="1"/>
  <c r="L426" i="15"/>
  <c r="X414" i="15"/>
  <c r="Z414" i="15" s="1"/>
  <c r="L414" i="15"/>
  <c r="X428" i="15"/>
  <c r="Z428" i="15" s="1"/>
  <c r="L428" i="15"/>
  <c r="BB268" i="15"/>
  <c r="BB238" i="15"/>
  <c r="T320" i="15"/>
  <c r="U320" i="15" s="1"/>
  <c r="AD295" i="15"/>
  <c r="AZ295" i="15" s="1"/>
  <c r="T304" i="15"/>
  <c r="U304" i="15" s="1"/>
  <c r="AD279" i="15"/>
  <c r="AZ279" i="15" s="1"/>
  <c r="BB279" i="15" s="1"/>
  <c r="AO419" i="15"/>
  <c r="AQ419" i="15" s="1"/>
  <c r="AT365" i="15"/>
  <c r="AS365" i="15"/>
  <c r="Q337" i="15"/>
  <c r="R337" i="15" s="1"/>
  <c r="S337" i="15" s="1"/>
  <c r="S374" i="15"/>
  <c r="Q374" i="15"/>
  <c r="R374" i="15" s="1"/>
  <c r="M387" i="15"/>
  <c r="N387" i="15"/>
  <c r="M375" i="15"/>
  <c r="O375" i="15" s="1"/>
  <c r="N375" i="15"/>
  <c r="T292" i="15"/>
  <c r="U292" i="15" s="1"/>
  <c r="AD267" i="15"/>
  <c r="AZ267" i="15"/>
  <c r="Q376" i="15"/>
  <c r="R376" i="15" s="1"/>
  <c r="S376" i="15" s="1"/>
  <c r="AT405" i="15"/>
  <c r="AS405" i="15"/>
  <c r="T328" i="15"/>
  <c r="U328" i="15" s="1"/>
  <c r="AD303" i="15"/>
  <c r="AZ303" i="15" s="1"/>
  <c r="BB303" i="15" s="1"/>
  <c r="AA398" i="15"/>
  <c r="Q366" i="15"/>
  <c r="R366" i="15" s="1"/>
  <c r="S366" i="15" s="1"/>
  <c r="AB393" i="15"/>
  <c r="AA418" i="15" s="1"/>
  <c r="N399" i="15"/>
  <c r="M399" i="15"/>
  <c r="AO435" i="15"/>
  <c r="AQ435" i="15" s="1"/>
  <c r="X410" i="15"/>
  <c r="Z410" i="15" s="1"/>
  <c r="AB410" i="15" s="1"/>
  <c r="L410" i="15"/>
  <c r="N395" i="15"/>
  <c r="M395" i="15"/>
  <c r="AO413" i="15"/>
  <c r="AQ413" i="15" s="1"/>
  <c r="X424" i="15"/>
  <c r="Z424" i="15" s="1"/>
  <c r="L424" i="15"/>
  <c r="L434" i="15"/>
  <c r="X434" i="15"/>
  <c r="Z434" i="15" s="1"/>
  <c r="AB434" i="15" s="1"/>
  <c r="J425" i="15"/>
  <c r="K425" i="15" s="1"/>
  <c r="I425" i="15"/>
  <c r="C271" i="15"/>
  <c r="M381" i="15"/>
  <c r="N381" i="15"/>
  <c r="T298" i="15"/>
  <c r="U298" i="15" s="1"/>
  <c r="AD273" i="15"/>
  <c r="AZ273" i="15" s="1"/>
  <c r="BB273" i="15" s="1"/>
  <c r="N401" i="15"/>
  <c r="M401" i="15"/>
  <c r="AR398" i="15"/>
  <c r="Q358" i="15"/>
  <c r="R358" i="15" s="1"/>
  <c r="S358" i="15" s="1"/>
  <c r="AR404" i="15"/>
  <c r="J411" i="15"/>
  <c r="K411" i="15" s="1"/>
  <c r="I411" i="15"/>
  <c r="C127" i="15"/>
  <c r="Q341" i="15"/>
  <c r="R341" i="15" s="1"/>
  <c r="S341" i="15" s="1"/>
  <c r="X392" i="15"/>
  <c r="Z392" i="15" s="1"/>
  <c r="L392" i="15"/>
  <c r="AR402" i="15"/>
  <c r="AR428" i="15"/>
  <c r="AT391" i="15"/>
  <c r="AS391" i="15"/>
  <c r="X416" i="15"/>
  <c r="Z416" i="15" s="1"/>
  <c r="L416" i="15"/>
  <c r="AO421" i="15"/>
  <c r="AQ421" i="15" s="1"/>
  <c r="Q346" i="15"/>
  <c r="R346" i="15" s="1"/>
  <c r="S346" i="15" s="1"/>
  <c r="T318" i="15"/>
  <c r="U318" i="15" s="1"/>
  <c r="AD293" i="15"/>
  <c r="AZ293" i="15" s="1"/>
  <c r="T324" i="15"/>
  <c r="U324" i="15" s="1"/>
  <c r="AD299" i="15"/>
  <c r="AZ299" i="15" s="1"/>
  <c r="BB299" i="15" s="1"/>
  <c r="T322" i="15"/>
  <c r="U322" i="15" s="1"/>
  <c r="AD297" i="15"/>
  <c r="AZ297" i="15" s="1"/>
  <c r="BB297" i="15" s="1"/>
  <c r="AO423" i="15"/>
  <c r="AQ423" i="15" s="1"/>
  <c r="X404" i="15"/>
  <c r="Z404" i="15" s="1"/>
  <c r="AB404" i="15" s="1"/>
  <c r="L404" i="15"/>
  <c r="Q339" i="15"/>
  <c r="R339" i="15" s="1"/>
  <c r="S339" i="15" s="1"/>
  <c r="AH18" i="15"/>
  <c r="H158" i="14" s="1"/>
  <c r="AH14" i="15"/>
  <c r="H154" i="14" s="1"/>
  <c r="AH10" i="15"/>
  <c r="H150" i="14" s="1"/>
  <c r="AH6" i="15"/>
  <c r="H146" i="14" s="1"/>
  <c r="AH17" i="15"/>
  <c r="H157" i="14" s="1"/>
  <c r="AH13" i="15"/>
  <c r="H153" i="14" s="1"/>
  <c r="AH9" i="15"/>
  <c r="H149" i="14" s="1"/>
  <c r="AH16" i="15"/>
  <c r="H156" i="14" s="1"/>
  <c r="AH8" i="15"/>
  <c r="H148" i="14" s="1"/>
  <c r="AH19" i="15"/>
  <c r="H159" i="14" s="1"/>
  <c r="AH15" i="15"/>
  <c r="H155" i="14" s="1"/>
  <c r="AH11" i="15"/>
  <c r="H151" i="14" s="1"/>
  <c r="AH7" i="15"/>
  <c r="H147" i="14" s="1"/>
  <c r="AH20" i="15"/>
  <c r="H160" i="14" s="1"/>
  <c r="AH12" i="15"/>
  <c r="H152" i="14" s="1"/>
  <c r="AT389" i="15"/>
  <c r="AS389" i="15"/>
  <c r="P68" i="16"/>
  <c r="O378" i="15"/>
  <c r="S71" i="16"/>
  <c r="K71" i="16"/>
  <c r="J429" i="15"/>
  <c r="K429" i="15" s="1"/>
  <c r="I429" i="15"/>
  <c r="Q311" i="15"/>
  <c r="R311" i="15" s="1"/>
  <c r="S311" i="15" s="1"/>
  <c r="AR386" i="15"/>
  <c r="AS379" i="15"/>
  <c r="AT379" i="15"/>
  <c r="Q353" i="15"/>
  <c r="R353" i="15" s="1"/>
  <c r="S353" i="15" s="1"/>
  <c r="AR390" i="15"/>
  <c r="X402" i="15"/>
  <c r="Z402" i="15" s="1"/>
  <c r="L402" i="15"/>
  <c r="Q351" i="15"/>
  <c r="R351" i="15" s="1"/>
  <c r="S351" i="15" s="1"/>
  <c r="AA6" i="16" a="1"/>
  <c r="AB387" i="15"/>
  <c r="AA412" i="15" s="1"/>
  <c r="AU380" i="15"/>
  <c r="AW380" i="15" s="1"/>
  <c r="AY380" i="15" s="1"/>
  <c r="AX405" i="15" s="1"/>
  <c r="AR420" i="15"/>
  <c r="J431" i="15"/>
  <c r="K431" i="15" s="1"/>
  <c r="I431" i="15"/>
  <c r="X406" i="15"/>
  <c r="Z406" i="15" s="1"/>
  <c r="L406" i="15"/>
  <c r="T296" i="15"/>
  <c r="U296" i="15" s="1"/>
  <c r="AD271" i="15"/>
  <c r="AZ271" i="15" s="1"/>
  <c r="BB271" i="15" s="1"/>
  <c r="AR416" i="15"/>
  <c r="C416" i="15"/>
  <c r="N409" i="15"/>
  <c r="M409" i="15"/>
  <c r="X390" i="15"/>
  <c r="Z390" i="15" s="1"/>
  <c r="L390" i="15"/>
  <c r="AR400" i="15"/>
  <c r="AR426" i="15"/>
  <c r="W70" i="16"/>
  <c r="V70" i="16"/>
  <c r="AS375" i="15"/>
  <c r="AT375" i="15"/>
  <c r="M379" i="15"/>
  <c r="N379" i="15"/>
  <c r="Q354" i="15"/>
  <c r="R354" i="15" s="1"/>
  <c r="S354" i="15" s="1"/>
  <c r="T300" i="15"/>
  <c r="U300" i="15" s="1"/>
  <c r="AD275" i="15"/>
  <c r="AZ275" i="15" s="1"/>
  <c r="BB275" i="15" s="1"/>
  <c r="B24" i="16"/>
  <c r="C79" i="15"/>
  <c r="B25" i="15"/>
  <c r="AR424" i="15"/>
  <c r="AT367" i="15"/>
  <c r="AS367" i="15"/>
  <c r="N403" i="15"/>
  <c r="M403" i="15"/>
  <c r="AS385" i="15"/>
  <c r="AT385" i="15"/>
  <c r="AR396" i="15"/>
  <c r="Q333" i="15"/>
  <c r="R333" i="15" s="1"/>
  <c r="S333" i="15" s="1"/>
  <c r="AO425" i="15"/>
  <c r="AQ425" i="15" s="1"/>
  <c r="AB381" i="15"/>
  <c r="AA406" i="15" s="1"/>
  <c r="N389" i="15"/>
  <c r="M389" i="15"/>
  <c r="AB401" i="15"/>
  <c r="AA426" i="15" s="1"/>
  <c r="N397" i="15"/>
  <c r="M397" i="15"/>
  <c r="AR432" i="15"/>
  <c r="AT397" i="15"/>
  <c r="AS397" i="15"/>
  <c r="AS373" i="15"/>
  <c r="AT373" i="15"/>
  <c r="AS387" i="15"/>
  <c r="AT387" i="15"/>
  <c r="L74" i="16"/>
  <c r="H74" i="16"/>
  <c r="J417" i="15"/>
  <c r="K417" i="15" s="1"/>
  <c r="I417" i="15"/>
  <c r="AY364" i="15"/>
  <c r="AX389" i="15" s="1"/>
  <c r="AO433" i="15"/>
  <c r="AQ433" i="15" s="1"/>
  <c r="X69" i="16"/>
  <c r="Y69" i="16" s="1"/>
  <c r="AT395" i="15"/>
  <c r="AS395" i="15"/>
  <c r="AR388" i="15"/>
  <c r="X422" i="15"/>
  <c r="Z422" i="15" s="1"/>
  <c r="L422" i="15"/>
  <c r="BB270" i="15"/>
  <c r="X420" i="15"/>
  <c r="Z420" i="15" s="1"/>
  <c r="AB420" i="15" s="1"/>
  <c r="L420" i="15"/>
  <c r="BB264" i="15"/>
  <c r="X418" i="15"/>
  <c r="Z418" i="15" s="1"/>
  <c r="L418" i="15"/>
  <c r="AA54" i="14"/>
  <c r="AA49" i="14"/>
  <c r="AA59" i="14"/>
  <c r="AA39" i="14"/>
  <c r="AA34" i="14"/>
  <c r="AA29" i="14"/>
  <c r="AA24" i="14"/>
  <c r="AA44" i="14"/>
  <c r="AA3" i="14"/>
  <c r="AA9" i="14"/>
  <c r="AB2" i="14"/>
  <c r="AA4" i="14"/>
  <c r="AA10" i="14"/>
  <c r="E243" i="14"/>
  <c r="F242" i="14"/>
  <c r="Z18" i="14"/>
  <c r="E280" i="14"/>
  <c r="F279" i="14"/>
  <c r="AC5" i="14" l="1"/>
  <c r="AC7" i="14"/>
  <c r="AD8" i="14"/>
  <c r="AC6" i="14"/>
  <c r="AB418" i="15"/>
  <c r="AB416" i="15"/>
  <c r="AA435" i="15"/>
  <c r="AB402" i="15"/>
  <c r="AA427" i="15" s="1"/>
  <c r="O405" i="15"/>
  <c r="AB430" i="15"/>
  <c r="AB432" i="15"/>
  <c r="AU403" i="15"/>
  <c r="AW403" i="15" s="1"/>
  <c r="AY403" i="15" s="1"/>
  <c r="AX428" i="15" s="1"/>
  <c r="AB428" i="15"/>
  <c r="AB392" i="15"/>
  <c r="AA417" i="15" s="1"/>
  <c r="AB400" i="15"/>
  <c r="AA425" i="15" s="1"/>
  <c r="Q384" i="15"/>
  <c r="R384" i="15" s="1"/>
  <c r="S384" i="15" s="1"/>
  <c r="AB422" i="15"/>
  <c r="AB396" i="15"/>
  <c r="AA421" i="15" s="1"/>
  <c r="AB390" i="15"/>
  <c r="AA415" i="15" s="1"/>
  <c r="O381" i="15"/>
  <c r="O373" i="15"/>
  <c r="AU393" i="15"/>
  <c r="AW393" i="15" s="1"/>
  <c r="AY393" i="15" s="1"/>
  <c r="AX418" i="15" s="1"/>
  <c r="AB386" i="15"/>
  <c r="AA411" i="15" s="1"/>
  <c r="O379" i="15"/>
  <c r="AB408" i="15"/>
  <c r="AA433" i="15" s="1"/>
  <c r="AU387" i="15"/>
  <c r="AW387" i="15" s="1"/>
  <c r="AY387" i="15" s="1"/>
  <c r="AX412" i="15" s="1"/>
  <c r="AU389" i="15"/>
  <c r="AW389" i="15" s="1"/>
  <c r="AY389" i="15" s="1"/>
  <c r="AX414" i="15" s="1"/>
  <c r="O401" i="15"/>
  <c r="AU409" i="15"/>
  <c r="AW409" i="15" s="1"/>
  <c r="AY409" i="15" s="1"/>
  <c r="AX434" i="15" s="1"/>
  <c r="AU377" i="15"/>
  <c r="AW377" i="15" s="1"/>
  <c r="AY377" i="15" s="1"/>
  <c r="AX402" i="15" s="1"/>
  <c r="O371" i="15"/>
  <c r="Q371" i="15" s="1"/>
  <c r="R371" i="15" s="1"/>
  <c r="S371" i="15" s="1"/>
  <c r="AU385" i="15"/>
  <c r="AW385" i="15" s="1"/>
  <c r="AY385" i="15" s="1"/>
  <c r="AX410" i="15" s="1"/>
  <c r="AU395" i="15"/>
  <c r="AW395" i="15" s="1"/>
  <c r="AY395" i="15" s="1"/>
  <c r="AX420" i="15" s="1"/>
  <c r="O397" i="15"/>
  <c r="Q397" i="15" s="1"/>
  <c r="R397" i="15" s="1"/>
  <c r="S397" i="15" s="1"/>
  <c r="O403" i="15"/>
  <c r="Q403" i="15" s="1"/>
  <c r="R403" i="15" s="1"/>
  <c r="S403" i="15" s="1"/>
  <c r="AB424" i="15"/>
  <c r="O387" i="15"/>
  <c r="AU401" i="15"/>
  <c r="AW401" i="15" s="1"/>
  <c r="AY401" i="15" s="1"/>
  <c r="AX426" i="15" s="1"/>
  <c r="O369" i="15"/>
  <c r="Q369" i="15" s="1"/>
  <c r="R369" i="15" s="1"/>
  <c r="S369" i="15" s="1"/>
  <c r="AU371" i="15"/>
  <c r="AW371" i="15" s="1"/>
  <c r="AY371" i="15" s="1"/>
  <c r="AX396" i="15" s="1"/>
  <c r="P69" i="16"/>
  <c r="O361" i="15"/>
  <c r="Q361" i="15" s="1"/>
  <c r="R361" i="15" s="1"/>
  <c r="S361" i="15" s="1"/>
  <c r="O385" i="15"/>
  <c r="Q385" i="15" s="1"/>
  <c r="R385" i="15" s="1"/>
  <c r="S385" i="15" s="1"/>
  <c r="O377" i="15"/>
  <c r="T321" i="15"/>
  <c r="U321" i="15" s="1"/>
  <c r="AD296" i="15"/>
  <c r="AZ296" i="15" s="1"/>
  <c r="BB296" i="15" s="1"/>
  <c r="BB287" i="15"/>
  <c r="T353" i="15"/>
  <c r="U353" i="15" s="1"/>
  <c r="AD328" i="15"/>
  <c r="AZ328" i="15"/>
  <c r="BB328" i="15" s="1"/>
  <c r="BB289" i="15"/>
  <c r="T323" i="15"/>
  <c r="U323" i="15" s="1"/>
  <c r="AD298" i="15"/>
  <c r="AZ298" i="15" s="1"/>
  <c r="BB298" i="15" s="1"/>
  <c r="BB291" i="15"/>
  <c r="T359" i="15"/>
  <c r="U359" i="15" s="1"/>
  <c r="AD334" i="15"/>
  <c r="AZ334" i="15" s="1"/>
  <c r="BB334" i="15" s="1"/>
  <c r="T317" i="15"/>
  <c r="U317" i="15" s="1"/>
  <c r="AD292" i="15"/>
  <c r="AZ292" i="15" s="1"/>
  <c r="BB265" i="15"/>
  <c r="T327" i="15"/>
  <c r="U327" i="15" s="1"/>
  <c r="AD302" i="15"/>
  <c r="AZ302" i="15" s="1"/>
  <c r="BB302" i="15" s="1"/>
  <c r="T355" i="15"/>
  <c r="U355" i="15" s="1"/>
  <c r="AD330" i="15"/>
  <c r="AZ330" i="15" s="1"/>
  <c r="BB330" i="15" s="1"/>
  <c r="AT388" i="15"/>
  <c r="AS388" i="15"/>
  <c r="X431" i="15"/>
  <c r="Z431" i="15" s="1"/>
  <c r="L431" i="15"/>
  <c r="AS402" i="15"/>
  <c r="AT402" i="15"/>
  <c r="AS404" i="15"/>
  <c r="AT404" i="15"/>
  <c r="AS398" i="15"/>
  <c r="AT398" i="15"/>
  <c r="O395" i="15"/>
  <c r="AU365" i="15"/>
  <c r="AW365" i="15" s="1"/>
  <c r="AY365" i="15" s="1"/>
  <c r="AX390" i="15" s="1"/>
  <c r="S72" i="16"/>
  <c r="K72" i="16"/>
  <c r="M408" i="15"/>
  <c r="N408" i="15"/>
  <c r="AU407" i="15"/>
  <c r="AW407" i="15" s="1"/>
  <c r="AY407" i="15" s="1"/>
  <c r="AX432" i="15" s="1"/>
  <c r="T311" i="15"/>
  <c r="U311" i="15" s="1"/>
  <c r="AD286" i="15"/>
  <c r="AZ286" i="15" s="1"/>
  <c r="AS418" i="15"/>
  <c r="AT418" i="15"/>
  <c r="O367" i="15"/>
  <c r="I73" i="16"/>
  <c r="T73" i="16"/>
  <c r="O383" i="15"/>
  <c r="O363" i="15"/>
  <c r="Q364" i="15"/>
  <c r="R364" i="15" s="1"/>
  <c r="S364" i="15" s="1"/>
  <c r="O407" i="15"/>
  <c r="AU383" i="15"/>
  <c r="AW383" i="15" s="1"/>
  <c r="AY383" i="15" s="1"/>
  <c r="AX408" i="15" s="1"/>
  <c r="C248" i="15"/>
  <c r="Q370" i="15"/>
  <c r="R370" i="15" s="1"/>
  <c r="S370" i="15" s="1"/>
  <c r="T315" i="15"/>
  <c r="U315" i="15" s="1"/>
  <c r="AD290" i="15"/>
  <c r="AZ290" i="15" s="1"/>
  <c r="T339" i="15"/>
  <c r="AD314" i="15"/>
  <c r="AZ314" i="15" s="1"/>
  <c r="AS406" i="15"/>
  <c r="AT406" i="15"/>
  <c r="M396" i="15"/>
  <c r="N396" i="15"/>
  <c r="Q350" i="15"/>
  <c r="R350" i="15" s="1"/>
  <c r="S350" i="15" s="1"/>
  <c r="X435" i="15"/>
  <c r="Z435" i="15" s="1"/>
  <c r="L435" i="15"/>
  <c r="Q368" i="15"/>
  <c r="R368" i="15" s="1"/>
  <c r="S368" i="15" s="1"/>
  <c r="C128" i="15"/>
  <c r="O365" i="15"/>
  <c r="AU363" i="15"/>
  <c r="AW363" i="15" s="1"/>
  <c r="AY363" i="15" s="1"/>
  <c r="AX388" i="15" s="1"/>
  <c r="N386" i="15"/>
  <c r="M386" i="15"/>
  <c r="Q360" i="15"/>
  <c r="R360" i="15" s="1"/>
  <c r="S360" i="15" s="1"/>
  <c r="X427" i="15"/>
  <c r="Z427" i="15" s="1"/>
  <c r="AB427" i="15" s="1"/>
  <c r="L427" i="15"/>
  <c r="AB394" i="15"/>
  <c r="AA419" i="15" s="1"/>
  <c r="AU381" i="15"/>
  <c r="AW381" i="15" s="1"/>
  <c r="AY381" i="15" s="1"/>
  <c r="AX406" i="15" s="1"/>
  <c r="T335" i="15"/>
  <c r="U335" i="15" s="1"/>
  <c r="AD310" i="15"/>
  <c r="AZ310" i="15" s="1"/>
  <c r="BB310" i="15" s="1"/>
  <c r="T351" i="15"/>
  <c r="U351" i="15" s="1"/>
  <c r="AD326" i="15"/>
  <c r="AZ326" i="15"/>
  <c r="BB326" i="15" s="1"/>
  <c r="BB269" i="15"/>
  <c r="M422" i="15"/>
  <c r="N422" i="15"/>
  <c r="AU373" i="15"/>
  <c r="AW373" i="15" s="1"/>
  <c r="AY373" i="15" s="1"/>
  <c r="AX398" i="15" s="1"/>
  <c r="AS432" i="15"/>
  <c r="AT432" i="15"/>
  <c r="AR425" i="15"/>
  <c r="AS396" i="15"/>
  <c r="AT396" i="15"/>
  <c r="AS424" i="15"/>
  <c r="AT424" i="15"/>
  <c r="AU375" i="15"/>
  <c r="AW375" i="15" s="1"/>
  <c r="AY375" i="15" s="1"/>
  <c r="AX400" i="15" s="1"/>
  <c r="AS426" i="15"/>
  <c r="AT426" i="15"/>
  <c r="M390" i="15"/>
  <c r="N390" i="15"/>
  <c r="AS416" i="15"/>
  <c r="AT416" i="15"/>
  <c r="M71" i="16"/>
  <c r="M404" i="15"/>
  <c r="N404" i="15"/>
  <c r="T349" i="15"/>
  <c r="U349" i="15" s="1"/>
  <c r="AD324" i="15"/>
  <c r="AZ324" i="15" s="1"/>
  <c r="BB324" i="15" s="1"/>
  <c r="BB293" i="15"/>
  <c r="M416" i="15"/>
  <c r="N416" i="15"/>
  <c r="L411" i="15"/>
  <c r="X411" i="15"/>
  <c r="Z411" i="15" s="1"/>
  <c r="Q401" i="15"/>
  <c r="R401" i="15" s="1"/>
  <c r="S401" i="15" s="1"/>
  <c r="M424" i="15"/>
  <c r="N424" i="15"/>
  <c r="AR435" i="15"/>
  <c r="BB267" i="15"/>
  <c r="Q375" i="15"/>
  <c r="R375" i="15" s="1"/>
  <c r="S375" i="15" s="1"/>
  <c r="T329" i="15"/>
  <c r="U329" i="15" s="1"/>
  <c r="AD304" i="15"/>
  <c r="AZ304" i="15" s="1"/>
  <c r="BB304" i="15" s="1"/>
  <c r="T345" i="15"/>
  <c r="U345" i="15" s="1"/>
  <c r="AD320" i="15"/>
  <c r="AZ320" i="15" s="1"/>
  <c r="M426" i="15"/>
  <c r="N426" i="15"/>
  <c r="Q380" i="15"/>
  <c r="R380" i="15" s="1"/>
  <c r="S380" i="15" s="1"/>
  <c r="Q393" i="15"/>
  <c r="R393" i="15" s="1"/>
  <c r="S393" i="15" s="1"/>
  <c r="AS412" i="15"/>
  <c r="AT412" i="15"/>
  <c r="Q373" i="15"/>
  <c r="R373" i="15" s="1"/>
  <c r="S373" i="15" s="1"/>
  <c r="AR415" i="15"/>
  <c r="X419" i="15"/>
  <c r="Z419" i="15" s="1"/>
  <c r="L419" i="15"/>
  <c r="Q348" i="15"/>
  <c r="R348" i="15" s="1"/>
  <c r="S348" i="15" s="1"/>
  <c r="M398" i="15"/>
  <c r="N398" i="15"/>
  <c r="M412" i="15"/>
  <c r="N412" i="15"/>
  <c r="BB263" i="15"/>
  <c r="M432" i="15"/>
  <c r="N432" i="15"/>
  <c r="Q377" i="15"/>
  <c r="R377" i="15" s="1"/>
  <c r="S377" i="15" s="1"/>
  <c r="AT434" i="15"/>
  <c r="AS434" i="15"/>
  <c r="N388" i="15"/>
  <c r="M388" i="15"/>
  <c r="AR429" i="15"/>
  <c r="T337" i="15"/>
  <c r="U337" i="15" s="1"/>
  <c r="AD312" i="15"/>
  <c r="AZ312" i="15" s="1"/>
  <c r="T341" i="15"/>
  <c r="AD316" i="15"/>
  <c r="AZ316" i="15" s="1"/>
  <c r="M420" i="15"/>
  <c r="N420" i="15"/>
  <c r="AR433" i="15"/>
  <c r="M418" i="15"/>
  <c r="N418" i="15"/>
  <c r="L417" i="15"/>
  <c r="X417" i="15"/>
  <c r="Z417" i="15" s="1"/>
  <c r="AU397" i="15"/>
  <c r="AW397" i="15" s="1"/>
  <c r="AY397" i="15" s="1"/>
  <c r="AX422" i="15" s="1"/>
  <c r="O389" i="15"/>
  <c r="AU367" i="15"/>
  <c r="AW367" i="15" s="1"/>
  <c r="AY367" i="15" s="1"/>
  <c r="AX392" i="15" s="1"/>
  <c r="B25" i="16"/>
  <c r="C80" i="15"/>
  <c r="C105" i="15" s="1"/>
  <c r="C130" i="15" s="1"/>
  <c r="C155" i="15" s="1"/>
  <c r="C180" i="15" s="1"/>
  <c r="C205" i="15" s="1"/>
  <c r="C230" i="15" s="1"/>
  <c r="C255" i="15" s="1"/>
  <c r="C280" i="15" s="1"/>
  <c r="C305" i="15" s="1"/>
  <c r="C330" i="15" s="1"/>
  <c r="C355" i="15" s="1"/>
  <c r="C380" i="15" s="1"/>
  <c r="C405" i="15" s="1"/>
  <c r="C430" i="15" s="1"/>
  <c r="B26" i="15"/>
  <c r="X70" i="16"/>
  <c r="Y70" i="16" s="1"/>
  <c r="M406" i="15"/>
  <c r="N406" i="15"/>
  <c r="AS420" i="15"/>
  <c r="AT420" i="15"/>
  <c r="AA17" i="16"/>
  <c r="AA13" i="16"/>
  <c r="AA9" i="16"/>
  <c r="AA19" i="16"/>
  <c r="AA15" i="16"/>
  <c r="AA11" i="16"/>
  <c r="AA7" i="16"/>
  <c r="AA16" i="16"/>
  <c r="AA8" i="16"/>
  <c r="AA14" i="16"/>
  <c r="AA6" i="16"/>
  <c r="AA20" i="16"/>
  <c r="AA12" i="16"/>
  <c r="AA18" i="16"/>
  <c r="AA10" i="16"/>
  <c r="AS390" i="15"/>
  <c r="AT390" i="15"/>
  <c r="AU379" i="15"/>
  <c r="AW379" i="15" s="1"/>
  <c r="AY379" i="15" s="1"/>
  <c r="AX404" i="15" s="1"/>
  <c r="AA429" i="15"/>
  <c r="T347" i="15"/>
  <c r="U347" i="15" s="1"/>
  <c r="AD322" i="15"/>
  <c r="AZ322" i="15" s="1"/>
  <c r="BB322" i="15" s="1"/>
  <c r="AS428" i="15"/>
  <c r="AT428" i="15"/>
  <c r="M392" i="15"/>
  <c r="N392" i="15"/>
  <c r="C296" i="15"/>
  <c r="O399" i="15"/>
  <c r="AR419" i="15"/>
  <c r="M414" i="15"/>
  <c r="N414" i="15"/>
  <c r="AB426" i="15"/>
  <c r="AS422" i="15"/>
  <c r="AT422" i="15"/>
  <c r="M400" i="15"/>
  <c r="N400" i="15"/>
  <c r="X413" i="15"/>
  <c r="Z413" i="15" s="1"/>
  <c r="L413" i="15"/>
  <c r="AS408" i="15"/>
  <c r="AT408" i="15"/>
  <c r="AU361" i="15"/>
  <c r="AW361" i="15" s="1"/>
  <c r="AY361" i="15" s="1"/>
  <c r="AX386" i="15" s="1"/>
  <c r="O391" i="15"/>
  <c r="Q340" i="15"/>
  <c r="R340" i="15" s="1"/>
  <c r="S340" i="15" s="1"/>
  <c r="N70" i="16"/>
  <c r="O70" i="16"/>
  <c r="AR431" i="15"/>
  <c r="AR427" i="15"/>
  <c r="AU399" i="15"/>
  <c r="AW399" i="15" s="1"/>
  <c r="AY399" i="15" s="1"/>
  <c r="AX424" i="15" s="1"/>
  <c r="X423" i="15"/>
  <c r="Z423" i="15" s="1"/>
  <c r="L423" i="15"/>
  <c r="W71" i="16"/>
  <c r="V71" i="16"/>
  <c r="AB398" i="15"/>
  <c r="AA423" i="15" s="1"/>
  <c r="M430" i="15"/>
  <c r="N430" i="15"/>
  <c r="AB412" i="15"/>
  <c r="AS430" i="15"/>
  <c r="AT430" i="15"/>
  <c r="L433" i="15"/>
  <c r="X433" i="15"/>
  <c r="Z433" i="15" s="1"/>
  <c r="AB433" i="15" s="1"/>
  <c r="AS394" i="15"/>
  <c r="AT394" i="15"/>
  <c r="AR411" i="15"/>
  <c r="AU369" i="15"/>
  <c r="AW369" i="15" s="1"/>
  <c r="AY369" i="15" s="1"/>
  <c r="AX394" i="15" s="1"/>
  <c r="X415" i="15"/>
  <c r="Z415" i="15" s="1"/>
  <c r="AB415" i="15" s="1"/>
  <c r="L415" i="15"/>
  <c r="AS410" i="15"/>
  <c r="AT410" i="15"/>
  <c r="Q372" i="15"/>
  <c r="R372" i="15" s="1"/>
  <c r="S372" i="15" s="1"/>
  <c r="AB388" i="15"/>
  <c r="AA413" i="15" s="1"/>
  <c r="T331" i="15"/>
  <c r="U331" i="15" s="1"/>
  <c r="AD306" i="15"/>
  <c r="AZ306" i="15" s="1"/>
  <c r="BB306" i="15" s="1"/>
  <c r="T357" i="15"/>
  <c r="U357" i="15" s="1"/>
  <c r="AD332" i="15"/>
  <c r="AZ332" i="15" s="1"/>
  <c r="BB332" i="15" s="1"/>
  <c r="T319" i="15"/>
  <c r="U319" i="15" s="1"/>
  <c r="AD294" i="15"/>
  <c r="AZ294" i="15" s="1"/>
  <c r="C104" i="15"/>
  <c r="T325" i="15"/>
  <c r="U325" i="15" s="1"/>
  <c r="AD300" i="15"/>
  <c r="AZ300" i="15" s="1"/>
  <c r="BB300" i="15" s="1"/>
  <c r="Q379" i="15"/>
  <c r="R379" i="15" s="1"/>
  <c r="S379" i="15" s="1"/>
  <c r="AS400" i="15"/>
  <c r="AT400" i="15"/>
  <c r="O409" i="15"/>
  <c r="AB406" i="15"/>
  <c r="AA431" i="15" s="1"/>
  <c r="M402" i="15"/>
  <c r="N402" i="15"/>
  <c r="AT386" i="15"/>
  <c r="AS386" i="15"/>
  <c r="X429" i="15"/>
  <c r="Z429" i="15" s="1"/>
  <c r="L429" i="15"/>
  <c r="Q378" i="15"/>
  <c r="R378" i="15" s="1"/>
  <c r="S378" i="15" s="1"/>
  <c r="U339" i="15"/>
  <c r="AR423" i="15"/>
  <c r="T343" i="15"/>
  <c r="U343" i="15" s="1"/>
  <c r="AD318" i="15"/>
  <c r="AZ318" i="15" s="1"/>
  <c r="AR421" i="15"/>
  <c r="AU391" i="15"/>
  <c r="AW391" i="15" s="1"/>
  <c r="AY391" i="15" s="1"/>
  <c r="AX416" i="15" s="1"/>
  <c r="U341" i="15"/>
  <c r="C152" i="15"/>
  <c r="Q381" i="15"/>
  <c r="R381" i="15" s="1"/>
  <c r="S381" i="15" s="1"/>
  <c r="X425" i="15"/>
  <c r="Z425" i="15" s="1"/>
  <c r="L425" i="15"/>
  <c r="M434" i="15"/>
  <c r="N434" i="15"/>
  <c r="AR413" i="15"/>
  <c r="M410" i="15"/>
  <c r="N410" i="15"/>
  <c r="AU405" i="15"/>
  <c r="AW405" i="15" s="1"/>
  <c r="AY405" i="15" s="1"/>
  <c r="AX430" i="15" s="1"/>
  <c r="Q387" i="15"/>
  <c r="R387" i="15" s="1"/>
  <c r="S387" i="15" s="1"/>
  <c r="BB295" i="15"/>
  <c r="M428" i="15"/>
  <c r="N428" i="15"/>
  <c r="AB414" i="15"/>
  <c r="U72" i="16"/>
  <c r="Q338" i="15"/>
  <c r="R338" i="15" s="1"/>
  <c r="S338" i="15" s="1"/>
  <c r="Q405" i="15"/>
  <c r="R405" i="15" s="1"/>
  <c r="S405" i="15" s="1"/>
  <c r="L421" i="15"/>
  <c r="X421" i="15"/>
  <c r="Z421" i="15" s="1"/>
  <c r="AR417" i="15"/>
  <c r="T313" i="15"/>
  <c r="U313" i="15" s="1"/>
  <c r="AD288" i="15"/>
  <c r="AZ288" i="15" s="1"/>
  <c r="AS392" i="15"/>
  <c r="AT392" i="15"/>
  <c r="AS414" i="15"/>
  <c r="AT414" i="15"/>
  <c r="T333" i="15"/>
  <c r="U333" i="15" s="1"/>
  <c r="AD308" i="15"/>
  <c r="AZ308" i="15" s="1"/>
  <c r="BB308" i="15" s="1"/>
  <c r="E74" i="16"/>
  <c r="F74" i="16"/>
  <c r="Q362" i="15"/>
  <c r="R362" i="15" s="1"/>
  <c r="S362" i="15" s="1"/>
  <c r="Q352" i="15"/>
  <c r="R352" i="15" s="1"/>
  <c r="S352" i="15" s="1"/>
  <c r="M394" i="15"/>
  <c r="N394" i="15"/>
  <c r="BB261" i="15"/>
  <c r="E244" i="14"/>
  <c r="F243" i="14"/>
  <c r="E281" i="14"/>
  <c r="F281" i="14" s="1"/>
  <c r="F280" i="14"/>
  <c r="AB59" i="14"/>
  <c r="AB44" i="14"/>
  <c r="AB39" i="14"/>
  <c r="AB49" i="14"/>
  <c r="AB34" i="14"/>
  <c r="AB29" i="14"/>
  <c r="AB24" i="14"/>
  <c r="AB54" i="14"/>
  <c r="AB9" i="14"/>
  <c r="AC2" i="14"/>
  <c r="AB10" i="14"/>
  <c r="AB4" i="14"/>
  <c r="AB3" i="14"/>
  <c r="AA18" i="14"/>
  <c r="AD5" i="14" l="1"/>
  <c r="AE8" i="14"/>
  <c r="AD6" i="14"/>
  <c r="AD7" i="14"/>
  <c r="AB435" i="15"/>
  <c r="AB421" i="15"/>
  <c r="O414" i="15"/>
  <c r="Q414" i="15" s="1"/>
  <c r="R414" i="15" s="1"/>
  <c r="S414" i="15" s="1"/>
  <c r="AU388" i="15"/>
  <c r="AW388" i="15" s="1"/>
  <c r="AU396" i="15"/>
  <c r="AW396" i="15" s="1"/>
  <c r="AY396" i="15" s="1"/>
  <c r="AX421" i="15" s="1"/>
  <c r="O388" i="15"/>
  <c r="Q388" i="15" s="1"/>
  <c r="R388" i="15" s="1"/>
  <c r="S388" i="15" s="1"/>
  <c r="O398" i="15"/>
  <c r="AU406" i="15"/>
  <c r="AW406" i="15" s="1"/>
  <c r="AY406" i="15" s="1"/>
  <c r="AX431" i="15" s="1"/>
  <c r="AU392" i="15"/>
  <c r="AW392" i="15" s="1"/>
  <c r="AY392" i="15" s="1"/>
  <c r="AX417" i="15" s="1"/>
  <c r="AB425" i="15"/>
  <c r="O404" i="15"/>
  <c r="AB419" i="15"/>
  <c r="AB413" i="15"/>
  <c r="P70" i="16"/>
  <c r="O406" i="15"/>
  <c r="O424" i="15"/>
  <c r="Q424" i="15" s="1"/>
  <c r="R424" i="15" s="1"/>
  <c r="S424" i="15" s="1"/>
  <c r="O390" i="15"/>
  <c r="Q390" i="15" s="1"/>
  <c r="R390" i="15" s="1"/>
  <c r="S390" i="15" s="1"/>
  <c r="O394" i="15"/>
  <c r="AU390" i="15"/>
  <c r="AW390" i="15" s="1"/>
  <c r="AY390" i="15" s="1"/>
  <c r="AX415" i="15" s="1"/>
  <c r="O416" i="15"/>
  <c r="Q416" i="15" s="1"/>
  <c r="R416" i="15" s="1"/>
  <c r="S416" i="15" s="1"/>
  <c r="O400" i="15"/>
  <c r="Q400" i="15" s="1"/>
  <c r="R400" i="15" s="1"/>
  <c r="S400" i="15" s="1"/>
  <c r="AU428" i="15"/>
  <c r="AW428" i="15" s="1"/>
  <c r="AY428" i="15" s="1"/>
  <c r="AU416" i="15"/>
  <c r="AW416" i="15" s="1"/>
  <c r="AU432" i="15"/>
  <c r="AW432" i="15" s="1"/>
  <c r="AY432" i="15" s="1"/>
  <c r="O386" i="15"/>
  <c r="Q386" i="15" s="1"/>
  <c r="R386" i="15" s="1"/>
  <c r="S386" i="15" s="1"/>
  <c r="T340" i="15"/>
  <c r="U340" i="15" s="1"/>
  <c r="AD315" i="15"/>
  <c r="AZ315" i="15" s="1"/>
  <c r="T376" i="15"/>
  <c r="U376" i="15" s="1"/>
  <c r="AD351" i="15"/>
  <c r="AZ351" i="15" s="1"/>
  <c r="BB351" i="15" s="1"/>
  <c r="BB286" i="15"/>
  <c r="T338" i="15"/>
  <c r="U338" i="15" s="1"/>
  <c r="AD313" i="15"/>
  <c r="AZ313" i="15" s="1"/>
  <c r="BB290" i="15"/>
  <c r="T336" i="15"/>
  <c r="U336" i="15" s="1"/>
  <c r="AD311" i="15"/>
  <c r="AZ311" i="15" s="1"/>
  <c r="BB292" i="15"/>
  <c r="T358" i="15"/>
  <c r="U358" i="15" s="1"/>
  <c r="AD333" i="15"/>
  <c r="AZ333" i="15" s="1"/>
  <c r="BB333" i="15" s="1"/>
  <c r="Q409" i="15"/>
  <c r="R409" i="15" s="1"/>
  <c r="S409" i="15" s="1"/>
  <c r="T356" i="15"/>
  <c r="U356" i="15" s="1"/>
  <c r="AD331" i="15"/>
  <c r="AZ331" i="15" s="1"/>
  <c r="BB331" i="15" s="1"/>
  <c r="C321" i="15"/>
  <c r="C177" i="15"/>
  <c r="AS421" i="15"/>
  <c r="AT421" i="15"/>
  <c r="T364" i="15"/>
  <c r="AD339" i="15"/>
  <c r="AZ339" i="15" s="1"/>
  <c r="AB429" i="15"/>
  <c r="T344" i="15"/>
  <c r="U344" i="15" s="1"/>
  <c r="AD319" i="15"/>
  <c r="AZ319" i="15" s="1"/>
  <c r="AS431" i="15"/>
  <c r="AT431" i="15"/>
  <c r="AU422" i="15"/>
  <c r="AW422" i="15" s="1"/>
  <c r="AY422" i="15" s="1"/>
  <c r="AT419" i="15"/>
  <c r="AS419" i="15"/>
  <c r="AU420" i="15"/>
  <c r="AW420" i="15" s="1"/>
  <c r="AY420" i="15" s="1"/>
  <c r="O432" i="15"/>
  <c r="O412" i="15"/>
  <c r="AT415" i="15"/>
  <c r="AS415" i="15"/>
  <c r="T354" i="15"/>
  <c r="U354" i="15" s="1"/>
  <c r="AD329" i="15"/>
  <c r="AZ329" i="15" s="1"/>
  <c r="BB329" i="15" s="1"/>
  <c r="T374" i="15"/>
  <c r="U374" i="15" s="1"/>
  <c r="AD349" i="15"/>
  <c r="AZ349" i="15" s="1"/>
  <c r="BB349" i="15" s="1"/>
  <c r="O71" i="16"/>
  <c r="N71" i="16"/>
  <c r="AU426" i="15"/>
  <c r="AW426" i="15" s="1"/>
  <c r="AY426" i="15" s="1"/>
  <c r="AU424" i="15"/>
  <c r="AW424" i="15" s="1"/>
  <c r="AY424" i="15" s="1"/>
  <c r="T360" i="15"/>
  <c r="U360" i="15" s="1"/>
  <c r="AD335" i="15"/>
  <c r="AZ335" i="15" s="1"/>
  <c r="BB335" i="15" s="1"/>
  <c r="O396" i="15"/>
  <c r="BB314" i="15"/>
  <c r="Q407" i="15"/>
  <c r="R407" i="15" s="1"/>
  <c r="S407" i="15" s="1"/>
  <c r="Q383" i="15"/>
  <c r="R383" i="15" s="1"/>
  <c r="S383" i="15" s="1"/>
  <c r="AB431" i="15"/>
  <c r="T342" i="15"/>
  <c r="U342" i="15" s="1"/>
  <c r="AD317" i="15"/>
  <c r="AZ317" i="15" s="1"/>
  <c r="T346" i="15"/>
  <c r="U346" i="15" s="1"/>
  <c r="AD321" i="15"/>
  <c r="AZ321" i="15" s="1"/>
  <c r="BB321" i="15" s="1"/>
  <c r="BB288" i="15"/>
  <c r="T362" i="15"/>
  <c r="U362" i="15" s="1"/>
  <c r="AD337" i="15"/>
  <c r="AZ337" i="15" s="1"/>
  <c r="AD357" i="15"/>
  <c r="AZ357" i="15" s="1"/>
  <c r="BB357" i="15" s="1"/>
  <c r="T382" i="15"/>
  <c r="U382" i="15" s="1"/>
  <c r="B26" i="16"/>
  <c r="B27" i="15"/>
  <c r="C81" i="15"/>
  <c r="Q389" i="15"/>
  <c r="R389" i="15" s="1"/>
  <c r="S389" i="15" s="1"/>
  <c r="BB316" i="15"/>
  <c r="BB312" i="15"/>
  <c r="T372" i="15"/>
  <c r="U372" i="15" s="1"/>
  <c r="AD347" i="15"/>
  <c r="AZ347" i="15" s="1"/>
  <c r="BB347" i="15" s="1"/>
  <c r="N419" i="15"/>
  <c r="M419" i="15"/>
  <c r="BB320" i="15"/>
  <c r="M411" i="15"/>
  <c r="N411" i="15"/>
  <c r="M421" i="15"/>
  <c r="N421" i="15"/>
  <c r="O428" i="15"/>
  <c r="O410" i="15"/>
  <c r="O434" i="15"/>
  <c r="AU410" i="15"/>
  <c r="AW410" i="15" s="1"/>
  <c r="AY410" i="15" s="1"/>
  <c r="AX435" i="15" s="1"/>
  <c r="AU394" i="15"/>
  <c r="AW394" i="15" s="1"/>
  <c r="AY394" i="15" s="1"/>
  <c r="AX419" i="15" s="1"/>
  <c r="O430" i="15"/>
  <c r="N423" i="15"/>
  <c r="M423" i="15"/>
  <c r="I74" i="16"/>
  <c r="T74" i="16"/>
  <c r="AU414" i="15"/>
  <c r="AW414" i="15" s="1"/>
  <c r="AY414" i="15" s="1"/>
  <c r="AT417" i="15"/>
  <c r="AS417" i="15"/>
  <c r="W72" i="16"/>
  <c r="V72" i="16"/>
  <c r="AT413" i="15"/>
  <c r="AS413" i="15"/>
  <c r="N425" i="15"/>
  <c r="M425" i="15"/>
  <c r="T366" i="15"/>
  <c r="U366" i="15" s="1"/>
  <c r="AD341" i="15"/>
  <c r="AZ341" i="15" s="1"/>
  <c r="T368" i="15"/>
  <c r="U368" i="15" s="1"/>
  <c r="AD343" i="15"/>
  <c r="AZ343" i="15" s="1"/>
  <c r="O402" i="15"/>
  <c r="AU400" i="15"/>
  <c r="AW400" i="15" s="1"/>
  <c r="AY400" i="15" s="1"/>
  <c r="AX425" i="15" s="1"/>
  <c r="N415" i="15"/>
  <c r="M415" i="15"/>
  <c r="AT411" i="15"/>
  <c r="AS411" i="15"/>
  <c r="AU430" i="15"/>
  <c r="AW430" i="15" s="1"/>
  <c r="AY430" i="15" s="1"/>
  <c r="AB423" i="15"/>
  <c r="AU408" i="15"/>
  <c r="AW408" i="15" s="1"/>
  <c r="AY408" i="15" s="1"/>
  <c r="AX433" i="15" s="1"/>
  <c r="O392" i="15"/>
  <c r="AB417" i="15"/>
  <c r="O418" i="15"/>
  <c r="O420" i="15"/>
  <c r="AU412" i="15"/>
  <c r="AW412" i="15" s="1"/>
  <c r="AY412" i="15" s="1"/>
  <c r="O426" i="15"/>
  <c r="T370" i="15"/>
  <c r="U370" i="15" s="1"/>
  <c r="AD345" i="15"/>
  <c r="AZ345" i="15" s="1"/>
  <c r="AT435" i="15"/>
  <c r="AS435" i="15"/>
  <c r="U73" i="16"/>
  <c r="AU418" i="15"/>
  <c r="AW418" i="15" s="1"/>
  <c r="AY418" i="15" s="1"/>
  <c r="O408" i="15"/>
  <c r="Q395" i="15"/>
  <c r="R395" i="15" s="1"/>
  <c r="S395" i="15" s="1"/>
  <c r="AU404" i="15"/>
  <c r="AW404" i="15" s="1"/>
  <c r="AY404" i="15" s="1"/>
  <c r="AX429" i="15" s="1"/>
  <c r="AD353" i="15"/>
  <c r="AZ353" i="15" s="1"/>
  <c r="BB353" i="15" s="1"/>
  <c r="T378" i="15"/>
  <c r="U378" i="15" s="1"/>
  <c r="AD359" i="15"/>
  <c r="AZ359" i="15" s="1"/>
  <c r="BB359" i="15" s="1"/>
  <c r="T384" i="15"/>
  <c r="U384" i="15" s="1"/>
  <c r="T348" i="15"/>
  <c r="U348" i="15" s="1"/>
  <c r="AD323" i="15"/>
  <c r="AZ323" i="15" s="1"/>
  <c r="BB323" i="15" s="1"/>
  <c r="BB318" i="15"/>
  <c r="N429" i="15"/>
  <c r="M429" i="15"/>
  <c r="BB294" i="15"/>
  <c r="Q394" i="15"/>
  <c r="R394" i="15" s="1"/>
  <c r="S394" i="15" s="1"/>
  <c r="AT423" i="15"/>
  <c r="AS423" i="15"/>
  <c r="AU386" i="15"/>
  <c r="AW386" i="15" s="1"/>
  <c r="AY386" i="15" s="1"/>
  <c r="AX411" i="15" s="1"/>
  <c r="T350" i="15"/>
  <c r="U350" i="15" s="1"/>
  <c r="AD325" i="15"/>
  <c r="AZ325" i="15" s="1"/>
  <c r="BB325" i="15" s="1"/>
  <c r="C129" i="15"/>
  <c r="M433" i="15"/>
  <c r="N433" i="15"/>
  <c r="X71" i="16"/>
  <c r="Y71" i="16" s="1"/>
  <c r="AT427" i="15"/>
  <c r="AS427" i="15"/>
  <c r="Q391" i="15"/>
  <c r="R391" i="15" s="1"/>
  <c r="S391" i="15" s="1"/>
  <c r="N413" i="15"/>
  <c r="M413" i="15"/>
  <c r="Q399" i="15"/>
  <c r="R399" i="15" s="1"/>
  <c r="S399" i="15" s="1"/>
  <c r="Q406" i="15"/>
  <c r="R406" i="15" s="1"/>
  <c r="S406" i="15" s="1"/>
  <c r="N417" i="15"/>
  <c r="M417" i="15"/>
  <c r="AT433" i="15"/>
  <c r="AS433" i="15"/>
  <c r="AT429" i="15"/>
  <c r="AS429" i="15"/>
  <c r="AU434" i="15"/>
  <c r="AW434" i="15" s="1"/>
  <c r="AY434" i="15" s="1"/>
  <c r="Q398" i="15"/>
  <c r="R398" i="15" s="1"/>
  <c r="S398" i="15" s="1"/>
  <c r="AB411" i="15"/>
  <c r="Q404" i="15"/>
  <c r="R404" i="15" s="1"/>
  <c r="S404" i="15" s="1"/>
  <c r="AY416" i="15"/>
  <c r="C153" i="15"/>
  <c r="N435" i="15"/>
  <c r="M435" i="15"/>
  <c r="C273" i="15"/>
  <c r="U364" i="15"/>
  <c r="K73" i="16"/>
  <c r="S73" i="16"/>
  <c r="M72" i="16"/>
  <c r="T352" i="15"/>
  <c r="U352" i="15" s="1"/>
  <c r="AD327" i="15"/>
  <c r="AZ327" i="15" s="1"/>
  <c r="BB327" i="15" s="1"/>
  <c r="AT425" i="15"/>
  <c r="AS425" i="15"/>
  <c r="O422" i="15"/>
  <c r="N427" i="15"/>
  <c r="M427" i="15"/>
  <c r="Q365" i="15"/>
  <c r="R365" i="15" s="1"/>
  <c r="S365" i="15" s="1"/>
  <c r="Q363" i="15"/>
  <c r="R363" i="15" s="1"/>
  <c r="S363" i="15" s="1"/>
  <c r="Q367" i="15"/>
  <c r="R367" i="15" s="1"/>
  <c r="S367" i="15" s="1"/>
  <c r="AU398" i="15"/>
  <c r="AW398" i="15" s="1"/>
  <c r="AY398" i="15" s="1"/>
  <c r="AX423" i="15" s="1"/>
  <c r="AU402" i="15"/>
  <c r="AW402" i="15" s="1"/>
  <c r="AY402" i="15" s="1"/>
  <c r="AX427" i="15" s="1"/>
  <c r="N431" i="15"/>
  <c r="M431" i="15"/>
  <c r="AY388" i="15"/>
  <c r="AX413" i="15" s="1"/>
  <c r="T380" i="15"/>
  <c r="U380" i="15" s="1"/>
  <c r="AD355" i="15"/>
  <c r="AZ355" i="15" s="1"/>
  <c r="BB355" i="15" s="1"/>
  <c r="AC59" i="14"/>
  <c r="AC44" i="14"/>
  <c r="AC39" i="14"/>
  <c r="AC54" i="14"/>
  <c r="AC49" i="14"/>
  <c r="AC34" i="14"/>
  <c r="AC24" i="14"/>
  <c r="AC4" i="14"/>
  <c r="AD2" i="14"/>
  <c r="AC29" i="14"/>
  <c r="AC3" i="14"/>
  <c r="AC9" i="14"/>
  <c r="AC10" i="14"/>
  <c r="AB18" i="14"/>
  <c r="F244" i="14"/>
  <c r="E245" i="14"/>
  <c r="AF8" i="14" l="1"/>
  <c r="AE6" i="14"/>
  <c r="AE7" i="14"/>
  <c r="AE5" i="14"/>
  <c r="O427" i="15"/>
  <c r="AU431" i="15"/>
  <c r="AW431" i="15" s="1"/>
  <c r="AY431" i="15" s="1"/>
  <c r="AU413" i="15"/>
  <c r="AW413" i="15" s="1"/>
  <c r="AY413" i="15" s="1"/>
  <c r="AU417" i="15"/>
  <c r="AW417" i="15" s="1"/>
  <c r="AY417" i="15" s="1"/>
  <c r="O431" i="15"/>
  <c r="Q431" i="15" s="1"/>
  <c r="R431" i="15" s="1"/>
  <c r="S431" i="15" s="1"/>
  <c r="AU425" i="15"/>
  <c r="AW425" i="15" s="1"/>
  <c r="AY425" i="15" s="1"/>
  <c r="AU423" i="15"/>
  <c r="AW423" i="15" s="1"/>
  <c r="AY423" i="15" s="1"/>
  <c r="O429" i="15"/>
  <c r="Q429" i="15" s="1"/>
  <c r="R429" i="15" s="1"/>
  <c r="S429" i="15" s="1"/>
  <c r="O411" i="15"/>
  <c r="Q411" i="15" s="1"/>
  <c r="R411" i="15" s="1"/>
  <c r="S411" i="15" s="1"/>
  <c r="AU415" i="15"/>
  <c r="AW415" i="15" s="1"/>
  <c r="AY415" i="15" s="1"/>
  <c r="T393" i="15"/>
  <c r="U393" i="15" s="1"/>
  <c r="AD368" i="15"/>
  <c r="AZ368" i="15" s="1"/>
  <c r="T405" i="15"/>
  <c r="U405" i="15" s="1"/>
  <c r="AD380" i="15"/>
  <c r="AZ380" i="15" s="1"/>
  <c r="BB380" i="15" s="1"/>
  <c r="T375" i="15"/>
  <c r="U375" i="15" s="1"/>
  <c r="AD350" i="15"/>
  <c r="AZ350" i="15" s="1"/>
  <c r="BB350" i="15" s="1"/>
  <c r="BB337" i="15"/>
  <c r="BB319" i="15"/>
  <c r="AD370" i="15"/>
  <c r="AZ370" i="15" s="1"/>
  <c r="T395" i="15"/>
  <c r="U395" i="15" s="1"/>
  <c r="T373" i="15"/>
  <c r="U373" i="15" s="1"/>
  <c r="AD348" i="15"/>
  <c r="AZ348" i="15" s="1"/>
  <c r="BB348" i="15" s="1"/>
  <c r="BB317" i="15"/>
  <c r="T385" i="15"/>
  <c r="U385" i="15" s="1"/>
  <c r="AD360" i="15"/>
  <c r="AZ360" i="15" s="1"/>
  <c r="BB360" i="15" s="1"/>
  <c r="BB313" i="15"/>
  <c r="O72" i="16"/>
  <c r="N72" i="16"/>
  <c r="T389" i="15"/>
  <c r="U389" i="15" s="1"/>
  <c r="AD364" i="15"/>
  <c r="AZ364" i="15" s="1"/>
  <c r="Q412" i="15"/>
  <c r="R412" i="15" s="1"/>
  <c r="S412" i="15" s="1"/>
  <c r="BB311" i="15"/>
  <c r="Q427" i="15"/>
  <c r="R427" i="15" s="1"/>
  <c r="S427" i="15" s="1"/>
  <c r="AU433" i="15"/>
  <c r="AW433" i="15" s="1"/>
  <c r="AY433" i="15" s="1"/>
  <c r="O417" i="15"/>
  <c r="O413" i="15"/>
  <c r="AU427" i="15"/>
  <c r="AW427" i="15" s="1"/>
  <c r="AY427" i="15" s="1"/>
  <c r="O433" i="15"/>
  <c r="Q426" i="15"/>
  <c r="R426" i="15" s="1"/>
  <c r="S426" i="15" s="1"/>
  <c r="O415" i="15"/>
  <c r="Q402" i="15"/>
  <c r="R402" i="15" s="1"/>
  <c r="S402" i="15" s="1"/>
  <c r="T391" i="15"/>
  <c r="U391" i="15" s="1"/>
  <c r="AD366" i="15"/>
  <c r="AZ366" i="15" s="1"/>
  <c r="U74" i="16"/>
  <c r="Q430" i="15"/>
  <c r="R430" i="15" s="1"/>
  <c r="S430" i="15" s="1"/>
  <c r="Q434" i="15"/>
  <c r="R434" i="15" s="1"/>
  <c r="S434" i="15" s="1"/>
  <c r="C106" i="15"/>
  <c r="T407" i="15"/>
  <c r="AD382" i="15"/>
  <c r="AZ382" i="15" s="1"/>
  <c r="BB382" i="15" s="1"/>
  <c r="T367" i="15"/>
  <c r="U367" i="15" s="1"/>
  <c r="AD342" i="15"/>
  <c r="AZ342" i="15" s="1"/>
  <c r="Q432" i="15"/>
  <c r="R432" i="15" s="1"/>
  <c r="S432" i="15" s="1"/>
  <c r="T365" i="15"/>
  <c r="U365" i="15" s="1"/>
  <c r="AD340" i="15"/>
  <c r="AZ340" i="15" s="1"/>
  <c r="BB345" i="15"/>
  <c r="Q418" i="15"/>
  <c r="R418" i="15" s="1"/>
  <c r="S418" i="15" s="1"/>
  <c r="T371" i="15"/>
  <c r="U371" i="15" s="1"/>
  <c r="AD346" i="15"/>
  <c r="AZ346" i="15" s="1"/>
  <c r="BB346" i="15" s="1"/>
  <c r="T377" i="15"/>
  <c r="U377" i="15" s="1"/>
  <c r="AD352" i="15"/>
  <c r="AZ352" i="15" s="1"/>
  <c r="BB352" i="15" s="1"/>
  <c r="BB315" i="15"/>
  <c r="C298" i="15"/>
  <c r="C178" i="15"/>
  <c r="T397" i="15"/>
  <c r="U397" i="15" s="1"/>
  <c r="AD372" i="15"/>
  <c r="AZ372" i="15" s="1"/>
  <c r="BB372" i="15" s="1"/>
  <c r="C154" i="15"/>
  <c r="AD384" i="15"/>
  <c r="AZ384" i="15" s="1"/>
  <c r="BB384" i="15" s="1"/>
  <c r="T409" i="15"/>
  <c r="U409" i="15" s="1"/>
  <c r="V73" i="16"/>
  <c r="W73" i="16"/>
  <c r="O425" i="15"/>
  <c r="S74" i="16"/>
  <c r="K74" i="16"/>
  <c r="Q410" i="15"/>
  <c r="R410" i="15" s="1"/>
  <c r="S410" i="15" s="1"/>
  <c r="O421" i="15"/>
  <c r="B27" i="16"/>
  <c r="C82" i="15"/>
  <c r="B28" i="15"/>
  <c r="Q396" i="15"/>
  <c r="R396" i="15" s="1"/>
  <c r="S396" i="15" s="1"/>
  <c r="AU419" i="15"/>
  <c r="AW419" i="15" s="1"/>
  <c r="AY419" i="15" s="1"/>
  <c r="T369" i="15"/>
  <c r="U369" i="15" s="1"/>
  <c r="AD344" i="15"/>
  <c r="AZ344" i="15" s="1"/>
  <c r="AU421" i="15"/>
  <c r="AW421" i="15" s="1"/>
  <c r="AY421" i="15" s="1"/>
  <c r="C346" i="15"/>
  <c r="T381" i="15"/>
  <c r="U381" i="15" s="1"/>
  <c r="AD356" i="15"/>
  <c r="AZ356" i="15" s="1"/>
  <c r="BB356" i="15" s="1"/>
  <c r="T383" i="15"/>
  <c r="U383" i="15" s="1"/>
  <c r="AD358" i="15"/>
  <c r="AZ358" i="15" s="1"/>
  <c r="BB358" i="15" s="1"/>
  <c r="AD376" i="15"/>
  <c r="AZ376" i="15" s="1"/>
  <c r="BB376" i="15" s="1"/>
  <c r="T401" i="15"/>
  <c r="U401" i="15" s="1"/>
  <c r="BB343" i="15"/>
  <c r="BB341" i="15"/>
  <c r="Q428" i="15"/>
  <c r="R428" i="15" s="1"/>
  <c r="S428" i="15" s="1"/>
  <c r="Q422" i="15"/>
  <c r="R422" i="15" s="1"/>
  <c r="S422" i="15" s="1"/>
  <c r="M73" i="16"/>
  <c r="O435" i="15"/>
  <c r="AU429" i="15"/>
  <c r="AW429" i="15" s="1"/>
  <c r="AY429" i="15" s="1"/>
  <c r="AD378" i="15"/>
  <c r="AZ378" i="15" s="1"/>
  <c r="BB378" i="15" s="1"/>
  <c r="T403" i="15"/>
  <c r="U403" i="15" s="1"/>
  <c r="T387" i="15"/>
  <c r="U387" i="15" s="1"/>
  <c r="AD362" i="15"/>
  <c r="AZ362" i="15" s="1"/>
  <c r="Q408" i="15"/>
  <c r="R408" i="15" s="1"/>
  <c r="S408" i="15" s="1"/>
  <c r="AU435" i="15"/>
  <c r="AW435" i="15" s="1"/>
  <c r="AY435" i="15" s="1"/>
  <c r="Q420" i="15"/>
  <c r="R420" i="15" s="1"/>
  <c r="S420" i="15" s="1"/>
  <c r="Q392" i="15"/>
  <c r="R392" i="15" s="1"/>
  <c r="S392" i="15" s="1"/>
  <c r="AU411" i="15"/>
  <c r="AW411" i="15" s="1"/>
  <c r="AY411" i="15" s="1"/>
  <c r="X72" i="16"/>
  <c r="Y72" i="16" s="1"/>
  <c r="O423" i="15"/>
  <c r="O419" i="15"/>
  <c r="U407" i="15"/>
  <c r="P71" i="16"/>
  <c r="T399" i="15"/>
  <c r="U399" i="15" s="1"/>
  <c r="AD374" i="15"/>
  <c r="AZ374" i="15" s="1"/>
  <c r="BB374" i="15" s="1"/>
  <c r="T379" i="15"/>
  <c r="U379" i="15" s="1"/>
  <c r="AD354" i="15"/>
  <c r="AZ354" i="15" s="1"/>
  <c r="BB354" i="15" s="1"/>
  <c r="BB339" i="15"/>
  <c r="C202" i="15"/>
  <c r="T363" i="15"/>
  <c r="U363" i="15" s="1"/>
  <c r="AD338" i="15"/>
  <c r="AZ338" i="15" s="1"/>
  <c r="T361" i="15"/>
  <c r="U361" i="15" s="1"/>
  <c r="AD336" i="15"/>
  <c r="AZ336" i="15" s="1"/>
  <c r="F245" i="14"/>
  <c r="E246" i="14"/>
  <c r="AD54" i="14"/>
  <c r="AD49" i="14"/>
  <c r="AD59" i="14"/>
  <c r="AD39" i="14"/>
  <c r="AD44" i="14"/>
  <c r="AD29" i="14"/>
  <c r="AD24" i="14"/>
  <c r="AD34" i="14"/>
  <c r="AD3" i="14"/>
  <c r="AD9" i="14"/>
  <c r="AE2" i="14"/>
  <c r="AD4" i="14"/>
  <c r="AD10" i="14"/>
  <c r="AC18" i="14"/>
  <c r="AF5" i="14" l="1"/>
  <c r="AG8" i="14"/>
  <c r="AF6" i="14"/>
  <c r="AF7" i="14"/>
  <c r="P72" i="16"/>
  <c r="T416" i="15"/>
  <c r="U416" i="15" s="1"/>
  <c r="AD391" i="15"/>
  <c r="AZ391" i="15" s="1"/>
  <c r="T392" i="15"/>
  <c r="U392" i="15" s="1"/>
  <c r="AD367" i="15"/>
  <c r="AZ367" i="15" s="1"/>
  <c r="BB366" i="15"/>
  <c r="T420" i="15"/>
  <c r="U420" i="15" s="1"/>
  <c r="AD395" i="15"/>
  <c r="AZ395" i="15" s="1"/>
  <c r="T388" i="15"/>
  <c r="U388" i="15" s="1"/>
  <c r="AD363" i="15"/>
  <c r="AZ363" i="15" s="1"/>
  <c r="BB362" i="15"/>
  <c r="BB340" i="15"/>
  <c r="T434" i="15"/>
  <c r="U434" i="15" s="1"/>
  <c r="AD409" i="15"/>
  <c r="AZ409" i="15" s="1"/>
  <c r="BB409" i="15" s="1"/>
  <c r="T390" i="15"/>
  <c r="U390" i="15" s="1"/>
  <c r="AD365" i="15"/>
  <c r="AZ365" i="15" s="1"/>
  <c r="T432" i="15"/>
  <c r="AD407" i="15"/>
  <c r="AZ407" i="15" s="1"/>
  <c r="BB407" i="15" s="1"/>
  <c r="T408" i="15"/>
  <c r="U408" i="15" s="1"/>
  <c r="AD383" i="15"/>
  <c r="AZ383" i="15" s="1"/>
  <c r="BB383" i="15" s="1"/>
  <c r="T414" i="15"/>
  <c r="U414" i="15" s="1"/>
  <c r="AD389" i="15"/>
  <c r="AZ389" i="15" s="1"/>
  <c r="BB342" i="15"/>
  <c r="C131" i="15"/>
  <c r="W74" i="16"/>
  <c r="V74" i="16"/>
  <c r="T410" i="15"/>
  <c r="U410" i="15" s="1"/>
  <c r="AD385" i="15"/>
  <c r="AZ385" i="15" s="1"/>
  <c r="BB385" i="15" s="1"/>
  <c r="T400" i="15"/>
  <c r="U400" i="15" s="1"/>
  <c r="AD375" i="15"/>
  <c r="AZ375" i="15" s="1"/>
  <c r="BB375" i="15" s="1"/>
  <c r="T430" i="15"/>
  <c r="U430" i="15" s="1"/>
  <c r="AD405" i="15"/>
  <c r="AZ405" i="15" s="1"/>
  <c r="BB405" i="15" s="1"/>
  <c r="T418" i="15"/>
  <c r="U418" i="15" s="1"/>
  <c r="AD393" i="15"/>
  <c r="AZ393" i="15" s="1"/>
  <c r="BB344" i="15"/>
  <c r="M74" i="16"/>
  <c r="BB336" i="15"/>
  <c r="BB338" i="15"/>
  <c r="Q423" i="15"/>
  <c r="R423" i="15" s="1"/>
  <c r="S423" i="15" s="1"/>
  <c r="N73" i="16"/>
  <c r="O73" i="16"/>
  <c r="B28" i="16"/>
  <c r="C83" i="15"/>
  <c r="B29" i="15"/>
  <c r="Q421" i="15"/>
  <c r="R421" i="15" s="1"/>
  <c r="S421" i="15" s="1"/>
  <c r="X73" i="16"/>
  <c r="Y73" i="16" s="1"/>
  <c r="C323" i="15"/>
  <c r="U432" i="15"/>
  <c r="Q413" i="15"/>
  <c r="R413" i="15" s="1"/>
  <c r="S413" i="15" s="1"/>
  <c r="T398" i="15"/>
  <c r="U398" i="15" s="1"/>
  <c r="AD373" i="15"/>
  <c r="AZ373" i="15" s="1"/>
  <c r="BB373" i="15" s="1"/>
  <c r="BB370" i="15"/>
  <c r="C179" i="15"/>
  <c r="T424" i="15"/>
  <c r="U424" i="15" s="1"/>
  <c r="AD399" i="15"/>
  <c r="AZ399" i="15" s="1"/>
  <c r="BB399" i="15" s="1"/>
  <c r="T412" i="15"/>
  <c r="U412" i="15" s="1"/>
  <c r="AD387" i="15"/>
  <c r="AZ387" i="15" s="1"/>
  <c r="T406" i="15"/>
  <c r="U406" i="15" s="1"/>
  <c r="AD381" i="15"/>
  <c r="AZ381" i="15" s="1"/>
  <c r="BB381" i="15" s="1"/>
  <c r="T394" i="15"/>
  <c r="U394" i="15" s="1"/>
  <c r="AD369" i="15"/>
  <c r="AZ369" i="15" s="1"/>
  <c r="C107" i="15"/>
  <c r="C132" i="15" s="1"/>
  <c r="C157" i="15" s="1"/>
  <c r="C182" i="15" s="1"/>
  <c r="C207" i="15" s="1"/>
  <c r="C232" i="15" s="1"/>
  <c r="C257" i="15" s="1"/>
  <c r="C282" i="15" s="1"/>
  <c r="C307" i="15" s="1"/>
  <c r="C332" i="15" s="1"/>
  <c r="C357" i="15" s="1"/>
  <c r="C382" i="15" s="1"/>
  <c r="C407" i="15" s="1"/>
  <c r="C432" i="15" s="1"/>
  <c r="Q425" i="15"/>
  <c r="R425" i="15" s="1"/>
  <c r="S425" i="15" s="1"/>
  <c r="C203" i="15"/>
  <c r="C228" i="15" s="1"/>
  <c r="C253" i="15" s="1"/>
  <c r="C278" i="15" s="1"/>
  <c r="C303" i="15" s="1"/>
  <c r="C328" i="15" s="1"/>
  <c r="C353" i="15" s="1"/>
  <c r="C378" i="15" s="1"/>
  <c r="C403" i="15" s="1"/>
  <c r="C428" i="15" s="1"/>
  <c r="Q417" i="15"/>
  <c r="R417" i="15" s="1"/>
  <c r="S417" i="15" s="1"/>
  <c r="Q419" i="15"/>
  <c r="R419" i="15" s="1"/>
  <c r="S419" i="15" s="1"/>
  <c r="AD361" i="15"/>
  <c r="AZ361" i="15" s="1"/>
  <c r="T386" i="15"/>
  <c r="U386" i="15" s="1"/>
  <c r="C227" i="15"/>
  <c r="T404" i="15"/>
  <c r="U404" i="15" s="1"/>
  <c r="AD379" i="15"/>
  <c r="AZ379" i="15" s="1"/>
  <c r="BB379" i="15" s="1"/>
  <c r="T428" i="15"/>
  <c r="U428" i="15" s="1"/>
  <c r="AD403" i="15"/>
  <c r="AZ403" i="15" s="1"/>
  <c r="BB403" i="15" s="1"/>
  <c r="Q435" i="15"/>
  <c r="R435" i="15" s="1"/>
  <c r="S435" i="15" s="1"/>
  <c r="T426" i="15"/>
  <c r="U426" i="15" s="1"/>
  <c r="AD401" i="15"/>
  <c r="AZ401" i="15" s="1"/>
  <c r="BB401" i="15" s="1"/>
  <c r="C371" i="15"/>
  <c r="T422" i="15"/>
  <c r="U422" i="15" s="1"/>
  <c r="AD397" i="15"/>
  <c r="AZ397" i="15" s="1"/>
  <c r="BB397" i="15" s="1"/>
  <c r="T402" i="15"/>
  <c r="U402" i="15" s="1"/>
  <c r="AD377" i="15"/>
  <c r="AZ377" i="15" s="1"/>
  <c r="BB377" i="15" s="1"/>
  <c r="T396" i="15"/>
  <c r="U396" i="15" s="1"/>
  <c r="AD371" i="15"/>
  <c r="AZ371" i="15" s="1"/>
  <c r="BB371" i="15" s="1"/>
  <c r="Q415" i="15"/>
  <c r="R415" i="15" s="1"/>
  <c r="S415" i="15" s="1"/>
  <c r="Q433" i="15"/>
  <c r="R433" i="15" s="1"/>
  <c r="S433" i="15" s="1"/>
  <c r="BB364" i="15"/>
  <c r="BB368" i="15"/>
  <c r="AD18" i="14"/>
  <c r="E247" i="14"/>
  <c r="F246" i="14"/>
  <c r="AE59" i="14"/>
  <c r="AE54" i="14"/>
  <c r="AE49" i="14"/>
  <c r="AE44" i="14"/>
  <c r="AE34" i="14"/>
  <c r="AE29" i="14"/>
  <c r="AE24" i="14"/>
  <c r="AE3" i="14"/>
  <c r="AE9" i="14"/>
  <c r="AF2" i="14"/>
  <c r="AE4" i="14"/>
  <c r="AE10" i="14"/>
  <c r="AG5" i="14" l="1"/>
  <c r="AG6" i="14"/>
  <c r="AH8" i="14"/>
  <c r="AG7" i="14"/>
  <c r="X74" i="16"/>
  <c r="Y74" i="16" s="1"/>
  <c r="BB387" i="15"/>
  <c r="BB367" i="15"/>
  <c r="T421" i="15"/>
  <c r="U421" i="15" s="1"/>
  <c r="AD396" i="15"/>
  <c r="AZ396" i="15" s="1"/>
  <c r="BB396" i="15" s="1"/>
  <c r="AD412" i="15"/>
  <c r="AZ412" i="15" s="1"/>
  <c r="AD434" i="15"/>
  <c r="AZ434" i="15" s="1"/>
  <c r="BB434" i="15" s="1"/>
  <c r="AD422" i="15"/>
  <c r="AZ422" i="15" s="1"/>
  <c r="BB422" i="15" s="1"/>
  <c r="AD426" i="15"/>
  <c r="AZ426" i="15" s="1"/>
  <c r="BB426" i="15" s="1"/>
  <c r="AD428" i="15"/>
  <c r="AZ428" i="15" s="1"/>
  <c r="BB428" i="15" s="1"/>
  <c r="BB393" i="15"/>
  <c r="T435" i="15"/>
  <c r="U435" i="15" s="1"/>
  <c r="AD410" i="15"/>
  <c r="AZ410" i="15" s="1"/>
  <c r="BB410" i="15" s="1"/>
  <c r="BB391" i="15"/>
  <c r="T427" i="15"/>
  <c r="U427" i="15" s="1"/>
  <c r="AD402" i="15"/>
  <c r="AZ402" i="15" s="1"/>
  <c r="BB402" i="15" s="1"/>
  <c r="T411" i="15"/>
  <c r="U411" i="15" s="1"/>
  <c r="AD386" i="15"/>
  <c r="AZ386" i="15" s="1"/>
  <c r="C252" i="15"/>
  <c r="AD418" i="15"/>
  <c r="AZ418" i="15" s="1"/>
  <c r="T433" i="15"/>
  <c r="U433" i="15" s="1"/>
  <c r="AD408" i="15"/>
  <c r="AZ408" i="15" s="1"/>
  <c r="BB408" i="15" s="1"/>
  <c r="O74" i="16"/>
  <c r="N74" i="16"/>
  <c r="AD414" i="15"/>
  <c r="AZ414" i="15" s="1"/>
  <c r="BB365" i="15"/>
  <c r="C396" i="15"/>
  <c r="T429" i="15"/>
  <c r="U429" i="15" s="1"/>
  <c r="AD404" i="15"/>
  <c r="AZ404" i="15" s="1"/>
  <c r="BB404" i="15" s="1"/>
  <c r="T423" i="15"/>
  <c r="U423" i="15" s="1"/>
  <c r="AD398" i="15"/>
  <c r="AZ398" i="15" s="1"/>
  <c r="BB398" i="15" s="1"/>
  <c r="AD432" i="15"/>
  <c r="AZ432" i="15" s="1"/>
  <c r="BB432" i="15" s="1"/>
  <c r="T417" i="15"/>
  <c r="U417" i="15" s="1"/>
  <c r="AD392" i="15"/>
  <c r="AZ392" i="15" s="1"/>
  <c r="C204" i="15"/>
  <c r="AD430" i="15"/>
  <c r="AZ430" i="15" s="1"/>
  <c r="BB430" i="15" s="1"/>
  <c r="C348" i="15"/>
  <c r="T425" i="15"/>
  <c r="U425" i="15" s="1"/>
  <c r="AD400" i="15"/>
  <c r="AZ400" i="15" s="1"/>
  <c r="BB400" i="15" s="1"/>
  <c r="C156" i="15"/>
  <c r="AD420" i="15"/>
  <c r="AZ420" i="15" s="1"/>
  <c r="T413" i="15"/>
  <c r="U413" i="15" s="1"/>
  <c r="AD388" i="15"/>
  <c r="AZ388" i="15" s="1"/>
  <c r="AD416" i="15"/>
  <c r="AZ416" i="15" s="1"/>
  <c r="B29" i="16"/>
  <c r="C84" i="15"/>
  <c r="B30" i="15"/>
  <c r="BB389" i="15"/>
  <c r="T415" i="15"/>
  <c r="U415" i="15" s="1"/>
  <c r="AD390" i="15"/>
  <c r="AZ390" i="15" s="1"/>
  <c r="BB369" i="15"/>
  <c r="T431" i="15"/>
  <c r="U431" i="15" s="1"/>
  <c r="AD406" i="15"/>
  <c r="AZ406" i="15" s="1"/>
  <c r="BB406" i="15" s="1"/>
  <c r="BB361" i="15"/>
  <c r="T419" i="15"/>
  <c r="U419" i="15" s="1"/>
  <c r="AD394" i="15"/>
  <c r="AZ394" i="15" s="1"/>
  <c r="AD424" i="15"/>
  <c r="AZ424" i="15" s="1"/>
  <c r="BB424" i="15" s="1"/>
  <c r="C108" i="15"/>
  <c r="P73" i="16"/>
  <c r="BB363" i="15"/>
  <c r="BB395" i="15"/>
  <c r="AF59" i="14"/>
  <c r="AF54" i="14"/>
  <c r="AF49" i="14"/>
  <c r="AF44" i="14"/>
  <c r="AF39" i="14"/>
  <c r="AF34" i="14"/>
  <c r="AF29" i="14"/>
  <c r="AF24" i="14"/>
  <c r="AF9" i="14"/>
  <c r="AG2" i="14"/>
  <c r="AF3" i="14"/>
  <c r="AF4" i="14"/>
  <c r="AF10" i="14"/>
  <c r="E248" i="14"/>
  <c r="F248" i="14" s="1"/>
  <c r="F247" i="14"/>
  <c r="AH7" i="14" l="1"/>
  <c r="AH6" i="14"/>
  <c r="AH5" i="14"/>
  <c r="AI8" i="14"/>
  <c r="BB390" i="15"/>
  <c r="BB414" i="15"/>
  <c r="AD415" i="15"/>
  <c r="AZ415" i="15"/>
  <c r="AD417" i="15"/>
  <c r="AZ417" i="15" s="1"/>
  <c r="AD433" i="15"/>
  <c r="AZ433" i="15" s="1"/>
  <c r="BB433" i="15" s="1"/>
  <c r="AD425" i="15"/>
  <c r="AZ425" i="15" s="1"/>
  <c r="BB425" i="15" s="1"/>
  <c r="BB418" i="15"/>
  <c r="BB392" i="15"/>
  <c r="AD435" i="15"/>
  <c r="AZ435" i="15" s="1"/>
  <c r="BB435" i="15" s="1"/>
  <c r="BB394" i="15"/>
  <c r="BB388" i="15"/>
  <c r="AD419" i="15"/>
  <c r="AZ419" i="15" s="1"/>
  <c r="AD413" i="15"/>
  <c r="AZ413" i="15" s="1"/>
  <c r="C109" i="15"/>
  <c r="BB420" i="15"/>
  <c r="AD429" i="15"/>
  <c r="AZ429" i="15"/>
  <c r="BB429" i="15" s="1"/>
  <c r="P74" i="16"/>
  <c r="AD427" i="15"/>
  <c r="AZ427" i="15" s="1"/>
  <c r="BB427" i="15" s="1"/>
  <c r="C133" i="15"/>
  <c r="BB416" i="15"/>
  <c r="C373" i="15"/>
  <c r="C421" i="15"/>
  <c r="BB386" i="15"/>
  <c r="AD431" i="15"/>
  <c r="AZ431" i="15" s="1"/>
  <c r="BB431" i="15" s="1"/>
  <c r="AD421" i="15"/>
  <c r="AZ421" i="15" s="1"/>
  <c r="BB421" i="15" s="1"/>
  <c r="C181" i="15"/>
  <c r="C277" i="15"/>
  <c r="AD423" i="15"/>
  <c r="AZ423" i="15" s="1"/>
  <c r="BB423" i="15" s="1"/>
  <c r="B30" i="16"/>
  <c r="C85" i="15"/>
  <c r="R26" i="15" s="1"/>
  <c r="R30" i="15"/>
  <c r="C229" i="15"/>
  <c r="K28" i="16"/>
  <c r="AD411" i="15"/>
  <c r="AZ411" i="15" s="1"/>
  <c r="BB412" i="15"/>
  <c r="AG59" i="14"/>
  <c r="AG44" i="14"/>
  <c r="AG54" i="14"/>
  <c r="AG49" i="14"/>
  <c r="AG34" i="14"/>
  <c r="AG29" i="14"/>
  <c r="AG24" i="14"/>
  <c r="AG4" i="14"/>
  <c r="AG9" i="14"/>
  <c r="AH2" i="14"/>
  <c r="AG3" i="14"/>
  <c r="AG10" i="14"/>
  <c r="AF18" i="14"/>
  <c r="AI6" i="14" l="1"/>
  <c r="AJ8" i="14"/>
  <c r="AI5" i="14"/>
  <c r="AI7" i="14"/>
  <c r="BB413" i="15"/>
  <c r="BB419" i="15"/>
  <c r="BB411" i="15"/>
  <c r="K30" i="16"/>
  <c r="C206" i="15"/>
  <c r="K27" i="16"/>
  <c r="C134" i="15"/>
  <c r="C398" i="15"/>
  <c r="BB417" i="15"/>
  <c r="BB415" i="15"/>
  <c r="C254" i="15"/>
  <c r="C110" i="15"/>
  <c r="L30" i="16" s="1"/>
  <c r="R29" i="15"/>
  <c r="R27" i="15"/>
  <c r="K26" i="16"/>
  <c r="C302" i="15"/>
  <c r="K29" i="16"/>
  <c r="C158" i="15"/>
  <c r="K25" i="16"/>
  <c r="AH59" i="14"/>
  <c r="AH54" i="14"/>
  <c r="AH49" i="14"/>
  <c r="AH44" i="14"/>
  <c r="AH29" i="14"/>
  <c r="AH34" i="14"/>
  <c r="AH39" i="14"/>
  <c r="AH24" i="14"/>
  <c r="AH4" i="14"/>
  <c r="AH3" i="14"/>
  <c r="AH9" i="14"/>
  <c r="AI2" i="14"/>
  <c r="AH10" i="14"/>
  <c r="AJ7" i="14" l="1"/>
  <c r="AJ5" i="14"/>
  <c r="AK8" i="14"/>
  <c r="AJ6" i="14"/>
  <c r="BB57" i="15"/>
  <c r="AG32" i="15" s="1"/>
  <c r="C327" i="15"/>
  <c r="C135" i="15"/>
  <c r="S30" i="15"/>
  <c r="S29" i="15"/>
  <c r="L28" i="16"/>
  <c r="C279" i="15"/>
  <c r="L27" i="16"/>
  <c r="C183" i="15"/>
  <c r="L29" i="16"/>
  <c r="C423" i="15"/>
  <c r="C159" i="15"/>
  <c r="C184" i="15" s="1"/>
  <c r="C209" i="15" s="1"/>
  <c r="C234" i="15" s="1"/>
  <c r="C259" i="15" s="1"/>
  <c r="C284" i="15" s="1"/>
  <c r="C309" i="15" s="1"/>
  <c r="C334" i="15" s="1"/>
  <c r="C359" i="15" s="1"/>
  <c r="C384" i="15" s="1"/>
  <c r="C409" i="15" s="1"/>
  <c r="C434" i="15" s="1"/>
  <c r="M29" i="16"/>
  <c r="T30" i="15"/>
  <c r="C231" i="15"/>
  <c r="AI54" i="14"/>
  <c r="AI49" i="14"/>
  <c r="AI59" i="14"/>
  <c r="AI39" i="14"/>
  <c r="AI34" i="14"/>
  <c r="AI29" i="14"/>
  <c r="AI24" i="14"/>
  <c r="AI44" i="14"/>
  <c r="AI3" i="14"/>
  <c r="AI9" i="14"/>
  <c r="AJ2" i="14"/>
  <c r="AI4" i="14"/>
  <c r="AI10" i="14"/>
  <c r="AH18" i="14"/>
  <c r="AK5" i="14" l="1"/>
  <c r="AK6" i="14"/>
  <c r="AK7" i="14"/>
  <c r="AL8" i="14"/>
  <c r="C256" i="15"/>
  <c r="C304" i="15"/>
  <c r="C160" i="15"/>
  <c r="U30" i="15" s="1"/>
  <c r="T28" i="15"/>
  <c r="M27" i="16"/>
  <c r="M28" i="16"/>
  <c r="T27" i="15"/>
  <c r="M26" i="16"/>
  <c r="T29" i="15"/>
  <c r="M30" i="16"/>
  <c r="U28" i="15"/>
  <c r="U29" i="15"/>
  <c r="N27" i="16"/>
  <c r="C208" i="15"/>
  <c r="C352" i="15"/>
  <c r="AJ59" i="14"/>
  <c r="AJ39" i="14"/>
  <c r="AJ34" i="14"/>
  <c r="AJ29" i="14"/>
  <c r="AJ24" i="14"/>
  <c r="AJ54" i="14"/>
  <c r="AJ49" i="14"/>
  <c r="AJ9" i="14"/>
  <c r="AK2" i="14"/>
  <c r="AJ10" i="14"/>
  <c r="AJ4" i="14"/>
  <c r="AJ3" i="14"/>
  <c r="AI18" i="14"/>
  <c r="AM8" i="14" l="1"/>
  <c r="AL6" i="14"/>
  <c r="AL7" i="14"/>
  <c r="AL5" i="14"/>
  <c r="C377" i="15"/>
  <c r="C233" i="15"/>
  <c r="C281" i="15"/>
  <c r="C185" i="15"/>
  <c r="N30" i="16"/>
  <c r="C329" i="15"/>
  <c r="N29" i="16"/>
  <c r="AK59" i="14"/>
  <c r="AK44" i="14"/>
  <c r="AK39" i="14"/>
  <c r="AK54" i="14"/>
  <c r="AK49" i="14"/>
  <c r="AK34" i="14"/>
  <c r="AK29" i="14"/>
  <c r="AK24" i="14"/>
  <c r="AK4" i="14"/>
  <c r="AK3" i="14"/>
  <c r="AK9" i="14"/>
  <c r="AL2" i="14"/>
  <c r="AK10" i="14"/>
  <c r="AM5" i="14" l="1"/>
  <c r="AN8" i="14"/>
  <c r="AM6" i="14"/>
  <c r="AM7" i="14"/>
  <c r="C210" i="15"/>
  <c r="V30" i="15"/>
  <c r="V29" i="15"/>
  <c r="O29" i="16"/>
  <c r="O28" i="16"/>
  <c r="O27" i="16"/>
  <c r="O30" i="16"/>
  <c r="C258" i="15"/>
  <c r="C354" i="15"/>
  <c r="C306" i="15"/>
  <c r="C402" i="15"/>
  <c r="AL59" i="14"/>
  <c r="AL54" i="14"/>
  <c r="AL49" i="14"/>
  <c r="AL39" i="14"/>
  <c r="AL29" i="14"/>
  <c r="AL24" i="14"/>
  <c r="AL44" i="14"/>
  <c r="AL34" i="14"/>
  <c r="AL3" i="14"/>
  <c r="AL4" i="14"/>
  <c r="AL9" i="14"/>
  <c r="AM2" i="14"/>
  <c r="AL10" i="14"/>
  <c r="AK18" i="14"/>
  <c r="AN6" i="14" l="1"/>
  <c r="AN7" i="14"/>
  <c r="AN5" i="14"/>
  <c r="AO8" i="14"/>
  <c r="C283" i="15"/>
  <c r="C427" i="15"/>
  <c r="C331" i="15"/>
  <c r="C379" i="15"/>
  <c r="C235" i="15"/>
  <c r="W29" i="15"/>
  <c r="P29" i="16"/>
  <c r="W30" i="15"/>
  <c r="AM59" i="14"/>
  <c r="AM54" i="14"/>
  <c r="AM49" i="14"/>
  <c r="AM44" i="14"/>
  <c r="AM34" i="14"/>
  <c r="AM29" i="14"/>
  <c r="AM24" i="14"/>
  <c r="AM39" i="14"/>
  <c r="AM3" i="14"/>
  <c r="AM9" i="14"/>
  <c r="AN2" i="14"/>
  <c r="AM4" i="14"/>
  <c r="AM10" i="14"/>
  <c r="AL18" i="14"/>
  <c r="AO7" i="14" l="1"/>
  <c r="AO5" i="14"/>
  <c r="AO6" i="14"/>
  <c r="AP8" i="14"/>
  <c r="C260" i="15"/>
  <c r="C285" i="15" s="1"/>
  <c r="C310" i="15" s="1"/>
  <c r="C335" i="15" s="1"/>
  <c r="C360" i="15" s="1"/>
  <c r="C385" i="15" s="1"/>
  <c r="C410" i="15" s="1"/>
  <c r="C435" i="15" s="1"/>
  <c r="Q30" i="16"/>
  <c r="X30" i="15"/>
  <c r="C356" i="15"/>
  <c r="C404" i="15"/>
  <c r="C308" i="15"/>
  <c r="C333" i="15" s="1"/>
  <c r="C358" i="15" s="1"/>
  <c r="C383" i="15" s="1"/>
  <c r="C408" i="15" s="1"/>
  <c r="C433" i="15" s="1"/>
  <c r="U27" i="16" s="1"/>
  <c r="Z30" i="15"/>
  <c r="S30" i="16"/>
  <c r="AM18" i="14"/>
  <c r="AN59" i="14"/>
  <c r="AN54" i="14"/>
  <c r="AN49" i="14"/>
  <c r="AN44" i="14"/>
  <c r="AN39" i="14"/>
  <c r="AN34" i="14"/>
  <c r="AN29" i="14"/>
  <c r="AN24" i="14"/>
  <c r="AN9" i="14"/>
  <c r="AO2" i="14"/>
  <c r="AN4" i="14"/>
  <c r="AN3" i="14"/>
  <c r="AN10" i="14"/>
  <c r="AQ8" i="14" l="1"/>
  <c r="AP6" i="14"/>
  <c r="AP7" i="14"/>
  <c r="AP5" i="14"/>
  <c r="AB28" i="15"/>
  <c r="C381" i="15"/>
  <c r="W18" i="16" s="1"/>
  <c r="V30" i="16"/>
  <c r="V29" i="16"/>
  <c r="AC30" i="15"/>
  <c r="AC29" i="15"/>
  <c r="AD29" i="15"/>
  <c r="U28" i="16"/>
  <c r="AB29" i="15"/>
  <c r="W17" i="16"/>
  <c r="U30" i="16"/>
  <c r="AB30" i="15"/>
  <c r="W20" i="16"/>
  <c r="AD10" i="15"/>
  <c r="C429" i="15"/>
  <c r="U29" i="16"/>
  <c r="K11" i="16"/>
  <c r="K10" i="16"/>
  <c r="K14" i="16"/>
  <c r="K13" i="16"/>
  <c r="K12" i="16"/>
  <c r="R14" i="15"/>
  <c r="K6" i="16"/>
  <c r="M14" i="16"/>
  <c r="R11" i="15"/>
  <c r="M12" i="16"/>
  <c r="L12" i="16"/>
  <c r="L14" i="16"/>
  <c r="S10" i="15"/>
  <c r="R10" i="15"/>
  <c r="S9" i="15"/>
  <c r="S14" i="15"/>
  <c r="R13" i="15"/>
  <c r="S12" i="15"/>
  <c r="S15" i="15"/>
  <c r="K8" i="16"/>
  <c r="K16" i="16"/>
  <c r="R9" i="15"/>
  <c r="R15" i="15"/>
  <c r="S11" i="15"/>
  <c r="S13" i="15"/>
  <c r="L13" i="16"/>
  <c r="R12" i="15"/>
  <c r="R8" i="15"/>
  <c r="K9" i="16"/>
  <c r="R17" i="15"/>
  <c r="L8" i="16"/>
  <c r="M13" i="16"/>
  <c r="T15" i="15"/>
  <c r="L6" i="16"/>
  <c r="K7" i="16"/>
  <c r="S7" i="15"/>
  <c r="T12" i="15"/>
  <c r="R6" i="15"/>
  <c r="L11" i="16"/>
  <c r="L9" i="16"/>
  <c r="K15" i="16"/>
  <c r="S8" i="15"/>
  <c r="R19" i="15"/>
  <c r="M15" i="16"/>
  <c r="T13" i="15"/>
  <c r="O11" i="16"/>
  <c r="S17" i="15"/>
  <c r="R7" i="15"/>
  <c r="R16" i="15"/>
  <c r="L15" i="16"/>
  <c r="L7" i="16"/>
  <c r="S16" i="15"/>
  <c r="L16" i="16"/>
  <c r="M11" i="16"/>
  <c r="L10" i="16"/>
  <c r="O14" i="16"/>
  <c r="M16" i="16"/>
  <c r="S6" i="15"/>
  <c r="T8" i="15"/>
  <c r="U11" i="15"/>
  <c r="M10" i="16"/>
  <c r="M7" i="16"/>
  <c r="T11" i="15"/>
  <c r="S18" i="15"/>
  <c r="T7" i="15"/>
  <c r="T16" i="15"/>
  <c r="N15" i="16"/>
  <c r="N14" i="16"/>
  <c r="T18" i="15"/>
  <c r="L17" i="16"/>
  <c r="M9" i="16"/>
  <c r="T14" i="15"/>
  <c r="U14" i="15"/>
  <c r="T17" i="15"/>
  <c r="M8" i="16"/>
  <c r="S19" i="15"/>
  <c r="T9" i="15"/>
  <c r="U7" i="15"/>
  <c r="X11" i="15"/>
  <c r="R18" i="15"/>
  <c r="O13" i="16"/>
  <c r="V15" i="15"/>
  <c r="O12" i="16"/>
  <c r="Q14" i="16"/>
  <c r="K17" i="16"/>
  <c r="V13" i="15"/>
  <c r="V11" i="15"/>
  <c r="O15" i="16"/>
  <c r="K18" i="16"/>
  <c r="W9" i="15"/>
  <c r="L18" i="16"/>
  <c r="R20" i="15"/>
  <c r="W13" i="15"/>
  <c r="W15" i="15"/>
  <c r="K19" i="16"/>
  <c r="S20" i="15"/>
  <c r="Q15" i="16"/>
  <c r="X15" i="15"/>
  <c r="S14" i="16"/>
  <c r="T19" i="15"/>
  <c r="X16" i="15"/>
  <c r="W14" i="15"/>
  <c r="M18" i="16"/>
  <c r="T6" i="15"/>
  <c r="M6" i="16"/>
  <c r="K20" i="16"/>
  <c r="Q11" i="16"/>
  <c r="M17" i="16"/>
  <c r="T10" i="15"/>
  <c r="L22" i="16"/>
  <c r="U17" i="15"/>
  <c r="N17" i="16"/>
  <c r="S21" i="15"/>
  <c r="U18" i="15"/>
  <c r="N13" i="16"/>
  <c r="AA19" i="15"/>
  <c r="N7" i="16"/>
  <c r="U12" i="15"/>
  <c r="Y7" i="15"/>
  <c r="Y11" i="15"/>
  <c r="K23" i="16"/>
  <c r="N16" i="16"/>
  <c r="L19" i="16"/>
  <c r="U15" i="15"/>
  <c r="N8" i="16"/>
  <c r="U13" i="15"/>
  <c r="U16" i="15"/>
  <c r="N11" i="16"/>
  <c r="L20" i="16"/>
  <c r="R21" i="15"/>
  <c r="N9" i="16"/>
  <c r="U10" i="15"/>
  <c r="M20" i="16"/>
  <c r="T20" i="15"/>
  <c r="T21" i="15"/>
  <c r="N18" i="16"/>
  <c r="U6" i="15"/>
  <c r="O19" i="16"/>
  <c r="O7" i="16"/>
  <c r="O9" i="16"/>
  <c r="O8" i="16"/>
  <c r="O18" i="16"/>
  <c r="V9" i="15"/>
  <c r="O6" i="16"/>
  <c r="K21" i="16"/>
  <c r="Z11" i="15"/>
  <c r="S11" i="16"/>
  <c r="U8" i="15"/>
  <c r="N12" i="16"/>
  <c r="V17" i="15"/>
  <c r="O10" i="16"/>
  <c r="V20" i="15"/>
  <c r="V14" i="15"/>
  <c r="U20" i="15"/>
  <c r="V12" i="15"/>
  <c r="O17" i="16"/>
  <c r="S13" i="16"/>
  <c r="N6" i="16"/>
  <c r="N10" i="16"/>
  <c r="V7" i="15"/>
  <c r="S10" i="16"/>
  <c r="S15" i="16"/>
  <c r="M19" i="16"/>
  <c r="N20" i="16"/>
  <c r="U19" i="15"/>
  <c r="V18" i="15"/>
  <c r="N19" i="16"/>
  <c r="V16" i="15"/>
  <c r="V19" i="15"/>
  <c r="U21" i="15"/>
  <c r="O16" i="16"/>
  <c r="U26" i="15"/>
  <c r="T12" i="16"/>
  <c r="W11" i="15"/>
  <c r="W7" i="15"/>
  <c r="P19" i="16"/>
  <c r="W21" i="15"/>
  <c r="P9" i="16"/>
  <c r="P15" i="16"/>
  <c r="AA11" i="15"/>
  <c r="T13" i="16"/>
  <c r="R24" i="15"/>
  <c r="R23" i="15"/>
  <c r="P8" i="16"/>
  <c r="N21" i="16"/>
  <c r="K24" i="16"/>
  <c r="L21" i="16"/>
  <c r="AA15" i="15"/>
  <c r="W16" i="15"/>
  <c r="P16" i="16"/>
  <c r="P13" i="16"/>
  <c r="P11" i="16"/>
  <c r="W19" i="15"/>
  <c r="P7" i="16"/>
  <c r="P20" i="16"/>
  <c r="AC21" i="15"/>
  <c r="T16" i="16"/>
  <c r="W20" i="15"/>
  <c r="W18" i="15"/>
  <c r="W12" i="15"/>
  <c r="N22" i="16"/>
  <c r="S23" i="15"/>
  <c r="S22" i="15"/>
  <c r="T14" i="16"/>
  <c r="U24" i="15"/>
  <c r="P10" i="16"/>
  <c r="P12" i="16"/>
  <c r="K22" i="16"/>
  <c r="AA13" i="15"/>
  <c r="U9" i="15"/>
  <c r="P18" i="16"/>
  <c r="P17" i="16"/>
  <c r="W17" i="15"/>
  <c r="X13" i="15"/>
  <c r="X17" i="15"/>
  <c r="Q12" i="16"/>
  <c r="Q9" i="16"/>
  <c r="Q7" i="16"/>
  <c r="X19" i="15"/>
  <c r="X7" i="15"/>
  <c r="L24" i="16"/>
  <c r="V21" i="15"/>
  <c r="S24" i="15"/>
  <c r="T22" i="15"/>
  <c r="T23" i="15"/>
  <c r="X21" i="15"/>
  <c r="Q10" i="16"/>
  <c r="X20" i="15"/>
  <c r="Q18" i="16"/>
  <c r="X9" i="15"/>
  <c r="X14" i="15"/>
  <c r="Q20" i="16"/>
  <c r="O20" i="16"/>
  <c r="O21" i="16"/>
  <c r="U15" i="16"/>
  <c r="M23" i="16"/>
  <c r="M21" i="16"/>
  <c r="X18" i="15"/>
  <c r="Q16" i="16"/>
  <c r="Q19" i="16"/>
  <c r="V6" i="15"/>
  <c r="V10" i="15"/>
  <c r="U11" i="16"/>
  <c r="M22" i="16"/>
  <c r="P26" i="16"/>
  <c r="X22" i="15"/>
  <c r="Q17" i="16"/>
  <c r="X12" i="15"/>
  <c r="Q6" i="16"/>
  <c r="Q13" i="16"/>
  <c r="V22" i="15"/>
  <c r="V8" i="15"/>
  <c r="U13" i="16"/>
  <c r="S25" i="15"/>
  <c r="L23" i="16"/>
  <c r="R22" i="15"/>
  <c r="V21" i="16"/>
  <c r="V13" i="16"/>
  <c r="R28" i="15"/>
  <c r="L25" i="16"/>
  <c r="N25" i="16"/>
  <c r="N24" i="16"/>
  <c r="R18" i="16"/>
  <c r="Y21" i="15"/>
  <c r="R13" i="16"/>
  <c r="Y9" i="15"/>
  <c r="W23" i="15"/>
  <c r="P22" i="16"/>
  <c r="P14" i="16"/>
  <c r="W22" i="15"/>
  <c r="W8" i="15"/>
  <c r="R25" i="15"/>
  <c r="AC7" i="15"/>
  <c r="V12" i="16"/>
  <c r="V15" i="16"/>
  <c r="U23" i="15"/>
  <c r="N23" i="16"/>
  <c r="Y17" i="15"/>
  <c r="Y16" i="15"/>
  <c r="Y18" i="15"/>
  <c r="R21" i="16"/>
  <c r="Y14" i="15"/>
  <c r="Y15" i="15"/>
  <c r="W6" i="15"/>
  <c r="S28" i="15"/>
  <c r="V14" i="16"/>
  <c r="U22" i="15"/>
  <c r="R8" i="16"/>
  <c r="Y22" i="15"/>
  <c r="R7" i="16"/>
  <c r="Y12" i="15"/>
  <c r="R20" i="16"/>
  <c r="R11" i="16"/>
  <c r="R15" i="16"/>
  <c r="P6" i="16"/>
  <c r="W10" i="15"/>
  <c r="AC15" i="15"/>
  <c r="U25" i="15"/>
  <c r="R19" i="16"/>
  <c r="R9" i="16"/>
  <c r="Y13" i="15"/>
  <c r="Y20" i="15"/>
  <c r="R10" i="16"/>
  <c r="Y19" i="15"/>
  <c r="P21" i="16"/>
  <c r="O22" i="16"/>
  <c r="V25" i="15"/>
  <c r="S27" i="15"/>
  <c r="AD13" i="15"/>
  <c r="X6" i="15"/>
  <c r="S18" i="16"/>
  <c r="S16" i="16"/>
  <c r="S19" i="16"/>
  <c r="Z18" i="15"/>
  <c r="S9" i="16"/>
  <c r="M25" i="16"/>
  <c r="T25" i="15"/>
  <c r="Z23" i="15"/>
  <c r="Z14" i="15"/>
  <c r="T26" i="15"/>
  <c r="O23" i="16"/>
  <c r="V23" i="15"/>
  <c r="L26" i="16"/>
  <c r="W14" i="16"/>
  <c r="AD15" i="15"/>
  <c r="Q22" i="16"/>
  <c r="X23" i="15"/>
  <c r="S12" i="16"/>
  <c r="S7" i="16"/>
  <c r="S22" i="16"/>
  <c r="Z21" i="15"/>
  <c r="Z20" i="15"/>
  <c r="Z12" i="15"/>
  <c r="Z15" i="15"/>
  <c r="S17" i="16"/>
  <c r="S20" i="16"/>
  <c r="O24" i="16"/>
  <c r="S26" i="15"/>
  <c r="AD11" i="15"/>
  <c r="X8" i="15"/>
  <c r="Q8" i="16"/>
  <c r="Q21" i="16"/>
  <c r="Z16" i="15"/>
  <c r="Z22" i="15"/>
  <c r="Z7" i="15"/>
  <c r="Z17" i="15"/>
  <c r="Z13" i="15"/>
  <c r="T24" i="15"/>
  <c r="X10" i="15"/>
  <c r="S6" i="16"/>
  <c r="S21" i="16"/>
  <c r="M24" i="16"/>
  <c r="V24" i="15"/>
  <c r="S8" i="16"/>
  <c r="Z19" i="15"/>
  <c r="T9" i="16"/>
  <c r="T10" i="16"/>
  <c r="T24" i="16"/>
  <c r="T8" i="16"/>
  <c r="AA23" i="15"/>
  <c r="T18" i="16"/>
  <c r="R16" i="16"/>
  <c r="Y8" i="15"/>
  <c r="U27" i="15"/>
  <c r="P24" i="16"/>
  <c r="AA20" i="15"/>
  <c r="AA7" i="15"/>
  <c r="AA17" i="15"/>
  <c r="AA9" i="15"/>
  <c r="AA16" i="15"/>
  <c r="AA21" i="15"/>
  <c r="R14" i="16"/>
  <c r="R22" i="16"/>
  <c r="R23" i="16"/>
  <c r="R17" i="16"/>
  <c r="P25" i="16"/>
  <c r="T7" i="16"/>
  <c r="T11" i="16"/>
  <c r="AA22" i="15"/>
  <c r="T6" i="16"/>
  <c r="T15" i="16"/>
  <c r="T21" i="16"/>
  <c r="Y24" i="15"/>
  <c r="Y6" i="15"/>
  <c r="R6" i="16"/>
  <c r="N28" i="16"/>
  <c r="W25" i="15"/>
  <c r="P23" i="16"/>
  <c r="W27" i="15"/>
  <c r="P28" i="16"/>
  <c r="W28" i="15"/>
  <c r="T17" i="16"/>
  <c r="T23" i="16"/>
  <c r="T22" i="16"/>
  <c r="T20" i="16"/>
  <c r="AA24" i="15"/>
  <c r="AA14" i="15"/>
  <c r="AA12" i="15"/>
  <c r="AA25" i="15"/>
  <c r="AA18" i="15"/>
  <c r="R12" i="16"/>
  <c r="Y10" i="15"/>
  <c r="Y23" i="15"/>
  <c r="W26" i="15"/>
  <c r="W24" i="15"/>
  <c r="Q25" i="16"/>
  <c r="X27" i="15"/>
  <c r="Z6" i="15"/>
  <c r="Z10" i="15"/>
  <c r="AB22" i="15"/>
  <c r="AB18" i="15"/>
  <c r="AB21" i="15"/>
  <c r="AB12" i="15"/>
  <c r="AB13" i="15"/>
  <c r="AB23" i="15"/>
  <c r="AB14" i="15"/>
  <c r="Q23" i="16"/>
  <c r="Q26" i="16"/>
  <c r="X26" i="15"/>
  <c r="Z8" i="15"/>
  <c r="O25" i="16"/>
  <c r="AB20" i="15"/>
  <c r="AB17" i="15"/>
  <c r="AB25" i="15"/>
  <c r="U22" i="16"/>
  <c r="U12" i="16"/>
  <c r="U23" i="16"/>
  <c r="X24" i="15"/>
  <c r="X28" i="15"/>
  <c r="Q24" i="16"/>
  <c r="S23" i="16"/>
  <c r="Z24" i="15"/>
  <c r="S24" i="16"/>
  <c r="V27" i="15"/>
  <c r="O26" i="16"/>
  <c r="AB15" i="15"/>
  <c r="U7" i="16"/>
  <c r="AB16" i="15"/>
  <c r="U24" i="16"/>
  <c r="X25" i="15"/>
  <c r="Q29" i="16"/>
  <c r="N26" i="16"/>
  <c r="Z9" i="15"/>
  <c r="Z25" i="15"/>
  <c r="V26" i="15"/>
  <c r="V28" i="15"/>
  <c r="AB11" i="15"/>
  <c r="AB24" i="15"/>
  <c r="U21" i="16"/>
  <c r="U9" i="16"/>
  <c r="U14" i="16"/>
  <c r="U16" i="16"/>
  <c r="AB19" i="15"/>
  <c r="AC25" i="15"/>
  <c r="AC22" i="15"/>
  <c r="AC11" i="15"/>
  <c r="AC24" i="15"/>
  <c r="AC12" i="15"/>
  <c r="AC13" i="15"/>
  <c r="AC14" i="15"/>
  <c r="V19" i="16"/>
  <c r="P30" i="16"/>
  <c r="R26" i="16"/>
  <c r="T25" i="16"/>
  <c r="V16" i="16"/>
  <c r="V17" i="16"/>
  <c r="AC26" i="15"/>
  <c r="AC20" i="15"/>
  <c r="AC23" i="15"/>
  <c r="AC19" i="15"/>
  <c r="V24" i="16"/>
  <c r="Y28" i="15"/>
  <c r="Y27" i="15"/>
  <c r="AA8" i="15"/>
  <c r="T19" i="16"/>
  <c r="AA26" i="15"/>
  <c r="AC16" i="15"/>
  <c r="V18" i="16"/>
  <c r="V7" i="16"/>
  <c r="AC18" i="15"/>
  <c r="V11" i="16"/>
  <c r="V28" i="16"/>
  <c r="V10" i="16"/>
  <c r="V25" i="16"/>
  <c r="R24" i="16"/>
  <c r="Y26" i="15"/>
  <c r="R25" i="16"/>
  <c r="T30" i="16"/>
  <c r="AA10" i="15"/>
  <c r="V23" i="16"/>
  <c r="V20" i="16"/>
  <c r="V9" i="16"/>
  <c r="V22" i="16"/>
  <c r="AC17" i="15"/>
  <c r="P27" i="16"/>
  <c r="Y25" i="15"/>
  <c r="R27" i="16"/>
  <c r="AA6" i="15"/>
  <c r="Q27" i="16"/>
  <c r="X29" i="15"/>
  <c r="AB10" i="15"/>
  <c r="U19" i="16"/>
  <c r="AB27" i="15"/>
  <c r="S27" i="16"/>
  <c r="S26" i="16"/>
  <c r="AD25" i="15"/>
  <c r="AD21" i="15"/>
  <c r="W6" i="16"/>
  <c r="W23" i="16"/>
  <c r="AD19" i="15"/>
  <c r="W12" i="16"/>
  <c r="AD18" i="15"/>
  <c r="W10" i="16"/>
  <c r="AD9" i="15"/>
  <c r="U26" i="16"/>
  <c r="AB9" i="15"/>
  <c r="U25" i="16"/>
  <c r="AB26" i="15"/>
  <c r="U18" i="16"/>
  <c r="S25" i="16"/>
  <c r="W11" i="16"/>
  <c r="W15" i="16"/>
  <c r="AD12" i="15"/>
  <c r="AD14" i="15"/>
  <c r="W13" i="16"/>
  <c r="W25" i="16"/>
  <c r="W8" i="16"/>
  <c r="AD22" i="15"/>
  <c r="AD23" i="15"/>
  <c r="W7" i="16"/>
  <c r="Q28" i="16"/>
  <c r="U8" i="16"/>
  <c r="U20" i="16"/>
  <c r="AB6" i="15"/>
  <c r="U10" i="16"/>
  <c r="Z28" i="15"/>
  <c r="Z26" i="15"/>
  <c r="Z29" i="15"/>
  <c r="AD16" i="15"/>
  <c r="AD7" i="15"/>
  <c r="AD27" i="15"/>
  <c r="AD24" i="15"/>
  <c r="AD28" i="15"/>
  <c r="AD26" i="15"/>
  <c r="AD20" i="15"/>
  <c r="W26" i="16"/>
  <c r="AB7" i="15"/>
  <c r="U17" i="16"/>
  <c r="U6" i="16"/>
  <c r="AB8" i="15"/>
  <c r="S29" i="16"/>
  <c r="Z27" i="15"/>
  <c r="S28" i="16"/>
  <c r="AD17" i="15"/>
  <c r="W24" i="16"/>
  <c r="W27" i="16"/>
  <c r="W9" i="16"/>
  <c r="R28" i="16"/>
  <c r="T26" i="16"/>
  <c r="AA30" i="15"/>
  <c r="V26" i="16"/>
  <c r="AC27" i="15"/>
  <c r="AC6" i="15"/>
  <c r="AC28" i="15"/>
  <c r="R30" i="16"/>
  <c r="R29" i="16"/>
  <c r="AA28" i="15"/>
  <c r="T28" i="16"/>
  <c r="AC10" i="15"/>
  <c r="V8" i="16"/>
  <c r="V6" i="16"/>
  <c r="AA27" i="15"/>
  <c r="Y29" i="15"/>
  <c r="T29" i="16"/>
  <c r="AA29" i="15"/>
  <c r="AC9" i="15"/>
  <c r="V27" i="16"/>
  <c r="T27" i="16"/>
  <c r="AC8" i="15"/>
  <c r="Y30" i="15"/>
  <c r="AO59" i="14"/>
  <c r="AO44" i="14"/>
  <c r="AO39" i="14"/>
  <c r="AO49" i="14"/>
  <c r="AO54" i="14"/>
  <c r="AO34" i="14"/>
  <c r="AO29" i="14"/>
  <c r="AO4" i="14"/>
  <c r="AO9" i="14"/>
  <c r="AP2" i="14"/>
  <c r="AO3" i="14"/>
  <c r="AO24" i="14"/>
  <c r="AO10" i="14"/>
  <c r="AN18" i="14"/>
  <c r="AQ6" i="14" l="1"/>
  <c r="AR8" i="14"/>
  <c r="AQ7" i="14"/>
  <c r="AQ5" i="14"/>
  <c r="V31" i="16"/>
  <c r="Q71" i="16" s="1"/>
  <c r="AC31" i="15"/>
  <c r="AB31" i="15"/>
  <c r="AA31" i="15"/>
  <c r="Y31" i="15"/>
  <c r="T31" i="16"/>
  <c r="Q69" i="16" s="1"/>
  <c r="X31" i="15"/>
  <c r="N31" i="16"/>
  <c r="Q63" i="16" s="1"/>
  <c r="S31" i="15"/>
  <c r="R31" i="15"/>
  <c r="L31" i="16"/>
  <c r="Q61" i="16" s="1"/>
  <c r="U31" i="16"/>
  <c r="Q70" i="16" s="1"/>
  <c r="Q31" i="16"/>
  <c r="Q66" i="16" s="1"/>
  <c r="V31" i="15"/>
  <c r="U31" i="15"/>
  <c r="M31" i="16"/>
  <c r="Q62" i="16" s="1"/>
  <c r="W31" i="15"/>
  <c r="O31" i="16"/>
  <c r="Q64" i="16" s="1"/>
  <c r="T31" i="15"/>
  <c r="Z31" i="15"/>
  <c r="R31" i="16"/>
  <c r="Q67" i="16" s="1"/>
  <c r="S31" i="16"/>
  <c r="Q68" i="16" s="1"/>
  <c r="P31" i="16"/>
  <c r="Q65" i="16" s="1"/>
  <c r="K31" i="16"/>
  <c r="Q60" i="16" s="1"/>
  <c r="C406" i="15"/>
  <c r="AD30" i="15"/>
  <c r="W30" i="16"/>
  <c r="AD8" i="15"/>
  <c r="AP59" i="14"/>
  <c r="AP54" i="14"/>
  <c r="AP49" i="14"/>
  <c r="AP44" i="14"/>
  <c r="AP39" i="14"/>
  <c r="AP29" i="14"/>
  <c r="AP34" i="14"/>
  <c r="AP24" i="14"/>
  <c r="AP3" i="14"/>
  <c r="AP9" i="14"/>
  <c r="AQ2" i="14"/>
  <c r="AP4" i="14"/>
  <c r="AP10" i="14"/>
  <c r="AO18" i="14"/>
  <c r="AR7" i="14" l="1"/>
  <c r="AR6" i="14"/>
  <c r="AR5" i="14"/>
  <c r="AS8" i="14"/>
  <c r="C431" i="15"/>
  <c r="AE11" i="15"/>
  <c r="AE25" i="15"/>
  <c r="AE14" i="15"/>
  <c r="X26" i="16"/>
  <c r="X13" i="16"/>
  <c r="X30" i="16"/>
  <c r="AE28" i="15"/>
  <c r="AE26" i="15"/>
  <c r="X7" i="16"/>
  <c r="AE12" i="15"/>
  <c r="AE24" i="15"/>
  <c r="AE19" i="15"/>
  <c r="AE23" i="15"/>
  <c r="AE27" i="15"/>
  <c r="X9" i="16"/>
  <c r="X28" i="16"/>
  <c r="X6" i="16"/>
  <c r="AE16" i="15"/>
  <c r="AE21" i="15"/>
  <c r="AE20" i="15"/>
  <c r="AE17" i="15"/>
  <c r="X24" i="16"/>
  <c r="X27" i="16"/>
  <c r="AE15" i="15"/>
  <c r="AE13" i="15"/>
  <c r="AE18" i="15"/>
  <c r="X25" i="16"/>
  <c r="X15" i="16"/>
  <c r="AE22" i="15"/>
  <c r="X11" i="16"/>
  <c r="AE7" i="15"/>
  <c r="AB60" i="16"/>
  <c r="AB61" i="16"/>
  <c r="Z60" i="16"/>
  <c r="AA60" i="16" s="1"/>
  <c r="AB67" i="16"/>
  <c r="Z66" i="16"/>
  <c r="AA66" i="16" s="1"/>
  <c r="AB62" i="16"/>
  <c r="Z61" i="16"/>
  <c r="AA61" i="16" s="1"/>
  <c r="Z65" i="16"/>
  <c r="AA65" i="16" s="1"/>
  <c r="AB66" i="16"/>
  <c r="Z62" i="16"/>
  <c r="AA62" i="16" s="1"/>
  <c r="AB63" i="16"/>
  <c r="AB71" i="16"/>
  <c r="Z70" i="16"/>
  <c r="AA70" i="16" s="1"/>
  <c r="Z69" i="16"/>
  <c r="AA69" i="16" s="1"/>
  <c r="AB70" i="16"/>
  <c r="AB69" i="16"/>
  <c r="Z68" i="16"/>
  <c r="AA68" i="16" s="1"/>
  <c r="AB72" i="16"/>
  <c r="Z71" i="16"/>
  <c r="AA71" i="16" s="1"/>
  <c r="AB68" i="16"/>
  <c r="Z67" i="16"/>
  <c r="AA67" i="16" s="1"/>
  <c r="AB65" i="16"/>
  <c r="Z64" i="16"/>
  <c r="AA64" i="16" s="1"/>
  <c r="AB64" i="16"/>
  <c r="Z63" i="16"/>
  <c r="AA63" i="16" s="1"/>
  <c r="AQ54" i="14"/>
  <c r="AQ49" i="14"/>
  <c r="AQ59" i="14"/>
  <c r="AQ34" i="14"/>
  <c r="AQ29" i="14"/>
  <c r="AQ24" i="14"/>
  <c r="AQ44" i="14"/>
  <c r="AQ3" i="14"/>
  <c r="AQ9" i="14"/>
  <c r="AR2" i="14"/>
  <c r="AQ4" i="14"/>
  <c r="AQ10" i="14"/>
  <c r="AP18" i="14"/>
  <c r="AT8" i="14" l="1"/>
  <c r="AS7" i="14"/>
  <c r="AS6" i="14"/>
  <c r="AS5" i="14"/>
  <c r="AC70" i="16"/>
  <c r="AC66" i="16"/>
  <c r="AC64" i="16"/>
  <c r="AD64" i="16" s="1"/>
  <c r="AE64" i="16" s="1"/>
  <c r="AF64" i="16" s="1"/>
  <c r="AC68" i="16"/>
  <c r="AD68" i="16" s="1"/>
  <c r="AE68" i="16" s="1"/>
  <c r="AF68" i="16" s="1"/>
  <c r="AC69" i="16"/>
  <c r="AD69" i="16" s="1"/>
  <c r="AE69" i="16" s="1"/>
  <c r="AF69" i="16" s="1"/>
  <c r="AC62" i="16"/>
  <c r="AC61" i="16"/>
  <c r="AD61" i="16" s="1"/>
  <c r="AE61" i="16" s="1"/>
  <c r="AF61" i="16" s="1"/>
  <c r="AC60" i="16"/>
  <c r="AD60" i="16" s="1"/>
  <c r="AE60" i="16" s="1"/>
  <c r="AF60" i="16" s="1"/>
  <c r="AC63" i="16"/>
  <c r="AD63" i="16" s="1"/>
  <c r="AE63" i="16" s="1"/>
  <c r="AF63" i="16" s="1"/>
  <c r="AD62" i="16"/>
  <c r="AE62" i="16" s="1"/>
  <c r="AF62" i="16" s="1"/>
  <c r="AC65" i="16"/>
  <c r="AD65" i="16" s="1"/>
  <c r="AE65" i="16" s="1"/>
  <c r="AF65" i="16" s="1"/>
  <c r="AC72" i="16"/>
  <c r="AD72" i="16" s="1"/>
  <c r="AD70" i="16"/>
  <c r="AE70" i="16" s="1"/>
  <c r="AF70" i="16" s="1"/>
  <c r="AC71" i="16"/>
  <c r="AD71" i="16" s="1"/>
  <c r="AE71" i="16" s="1"/>
  <c r="AF71" i="16" s="1"/>
  <c r="AD66" i="16"/>
  <c r="AE66" i="16" s="1"/>
  <c r="AF66" i="16" s="1"/>
  <c r="AC67" i="16"/>
  <c r="AD67" i="16" s="1"/>
  <c r="AE67" i="16" s="1"/>
  <c r="AF67" i="16" s="1"/>
  <c r="W16" i="16"/>
  <c r="W29" i="16"/>
  <c r="AD6" i="15"/>
  <c r="AD31" i="15" s="1"/>
  <c r="W21" i="16"/>
  <c r="W22" i="16"/>
  <c r="W28" i="16"/>
  <c r="W19" i="16"/>
  <c r="X19" i="16"/>
  <c r="X16" i="16"/>
  <c r="X8" i="16"/>
  <c r="X14" i="16"/>
  <c r="AF28" i="15"/>
  <c r="AF29" i="15"/>
  <c r="AF23" i="15"/>
  <c r="Y12" i="16"/>
  <c r="Y14" i="16"/>
  <c r="AE9" i="15"/>
  <c r="AE30" i="15"/>
  <c r="AE6" i="15"/>
  <c r="X29" i="16"/>
  <c r="AE10" i="15"/>
  <c r="Y16" i="16"/>
  <c r="AF19" i="15"/>
  <c r="Y13" i="16"/>
  <c r="Y24" i="16"/>
  <c r="X20" i="16"/>
  <c r="X18" i="16"/>
  <c r="X17" i="16"/>
  <c r="AE29" i="15"/>
  <c r="X12" i="16"/>
  <c r="Y10" i="16"/>
  <c r="AF14" i="15"/>
  <c r="AF11" i="15"/>
  <c r="AF15" i="15"/>
  <c r="AF13" i="15"/>
  <c r="X10" i="16"/>
  <c r="AE8" i="15"/>
  <c r="X23" i="16"/>
  <c r="X21" i="16"/>
  <c r="X22" i="16"/>
  <c r="Y22" i="16"/>
  <c r="Y21" i="16"/>
  <c r="Y15" i="16"/>
  <c r="AF9" i="15"/>
  <c r="Y25" i="16"/>
  <c r="AF27" i="15"/>
  <c r="Y29" i="16"/>
  <c r="Y26" i="16"/>
  <c r="AF21" i="15"/>
  <c r="AF20" i="15"/>
  <c r="Y6" i="16"/>
  <c r="AF10" i="15"/>
  <c r="AF26" i="15"/>
  <c r="Y18" i="16"/>
  <c r="Y28" i="16"/>
  <c r="Y27" i="16"/>
  <c r="AF22" i="15"/>
  <c r="Y30" i="16"/>
  <c r="AF6" i="15"/>
  <c r="Y11" i="16"/>
  <c r="Y20" i="16"/>
  <c r="Y23" i="16"/>
  <c r="Y9" i="16"/>
  <c r="Y7" i="16"/>
  <c r="Y19" i="16"/>
  <c r="AF7" i="15"/>
  <c r="AF17" i="15"/>
  <c r="AF25" i="15"/>
  <c r="Y8" i="16"/>
  <c r="AF16" i="15"/>
  <c r="AF18" i="15"/>
  <c r="AF12" i="15"/>
  <c r="AF30" i="15"/>
  <c r="AF8" i="15"/>
  <c r="Y17" i="16"/>
  <c r="AF24" i="15"/>
  <c r="AR59" i="14"/>
  <c r="AR44" i="14"/>
  <c r="AR39" i="14"/>
  <c r="AR49" i="14"/>
  <c r="AR34" i="14"/>
  <c r="AR29" i="14"/>
  <c r="AR24" i="14"/>
  <c r="AR54" i="14"/>
  <c r="AR9" i="14"/>
  <c r="AS2" i="14"/>
  <c r="AR10" i="14"/>
  <c r="AR3" i="14"/>
  <c r="AR4" i="14"/>
  <c r="AT7" i="14" l="1"/>
  <c r="AT5" i="14"/>
  <c r="AU8" i="14"/>
  <c r="AT6" i="14"/>
  <c r="X31" i="16"/>
  <c r="Q73" i="16" s="1"/>
  <c r="Z73" i="16" s="1"/>
  <c r="AA73" i="16" s="1"/>
  <c r="AH65" i="16"/>
  <c r="AI65" i="16"/>
  <c r="AB11" i="16" s="1"/>
  <c r="E182" i="14" s="1"/>
  <c r="AH69" i="16"/>
  <c r="AI69" i="16" s="1"/>
  <c r="AB15" i="16" s="1"/>
  <c r="E186" i="14" s="1"/>
  <c r="AH61" i="16"/>
  <c r="AI61" i="16" s="1"/>
  <c r="AB7" i="16" s="1"/>
  <c r="E178" i="14" s="1"/>
  <c r="AJ44" i="14" s="1"/>
  <c r="AJ18" i="14" s="1"/>
  <c r="AH71" i="16"/>
  <c r="AI71" i="16" s="1"/>
  <c r="AB17" i="16" s="1"/>
  <c r="E188" i="14" s="1"/>
  <c r="AH67" i="16"/>
  <c r="AI67" i="16" s="1"/>
  <c r="AB13" i="16" s="1"/>
  <c r="E184" i="14" s="1"/>
  <c r="AH70" i="16"/>
  <c r="AI70" i="16" s="1"/>
  <c r="AB16" i="16" s="1"/>
  <c r="E187" i="14" s="1"/>
  <c r="AH64" i="16"/>
  <c r="AI64" i="16" s="1"/>
  <c r="AB10" i="16" s="1"/>
  <c r="E181" i="14" s="1"/>
  <c r="AH68" i="16"/>
  <c r="AI68" i="16" s="1"/>
  <c r="AB14" i="16" s="1"/>
  <c r="E185" i="14" s="1"/>
  <c r="AH60" i="16"/>
  <c r="AI60" i="16" s="1"/>
  <c r="AB6" i="16" s="1"/>
  <c r="E177" i="14" s="1"/>
  <c r="X44" i="14" s="1"/>
  <c r="X18" i="14" s="1"/>
  <c r="AH66" i="16"/>
  <c r="AI66" i="16" s="1"/>
  <c r="AB12" i="16" s="1"/>
  <c r="E183" i="14" s="1"/>
  <c r="AH63" i="16"/>
  <c r="AI63" i="16" s="1"/>
  <c r="AB9" i="16" s="1"/>
  <c r="E180" i="14" s="1"/>
  <c r="AH62" i="16"/>
  <c r="AI62" i="16" s="1"/>
  <c r="AB8" i="16" s="1"/>
  <c r="E179" i="14" s="1"/>
  <c r="W31" i="16"/>
  <c r="Q72" i="16" s="1"/>
  <c r="AF31" i="15"/>
  <c r="AG31" i="15" s="1"/>
  <c r="AG33" i="15" s="1"/>
  <c r="Y31" i="16"/>
  <c r="Q74" i="16" s="1"/>
  <c r="Z74" i="16" s="1"/>
  <c r="AA74" i="16" s="1"/>
  <c r="AE31" i="15"/>
  <c r="AR18" i="14"/>
  <c r="AS59" i="14"/>
  <c r="AS44" i="14"/>
  <c r="AS54" i="14"/>
  <c r="AS49" i="14"/>
  <c r="AS34" i="14"/>
  <c r="AS24" i="14"/>
  <c r="AS29" i="14"/>
  <c r="AS4" i="14"/>
  <c r="AT2" i="14"/>
  <c r="AS3" i="14"/>
  <c r="AS9" i="14"/>
  <c r="AS10" i="14"/>
  <c r="AU5" i="14" l="1"/>
  <c r="AU6" i="14"/>
  <c r="AU7" i="14"/>
  <c r="AV8" i="14"/>
  <c r="AI6" i="15" a="1"/>
  <c r="AI6" i="15" s="1"/>
  <c r="I146" i="14" s="1"/>
  <c r="AB74" i="16"/>
  <c r="AB73" i="16"/>
  <c r="Z72" i="16"/>
  <c r="AA72" i="16" s="1"/>
  <c r="AC74" i="16"/>
  <c r="AT54" i="14"/>
  <c r="AT49" i="14"/>
  <c r="AT39" i="14"/>
  <c r="AT59" i="14"/>
  <c r="AT44" i="14"/>
  <c r="AT29" i="14"/>
  <c r="AT24" i="14"/>
  <c r="AT34" i="14"/>
  <c r="AT4" i="14"/>
  <c r="AT3" i="14"/>
  <c r="AT9" i="14"/>
  <c r="AU2" i="14"/>
  <c r="AT10" i="14"/>
  <c r="E147" i="14" l="1"/>
  <c r="U39" i="14" s="1"/>
  <c r="U18" i="14" s="1"/>
  <c r="E146" i="14"/>
  <c r="S39" i="14" s="1"/>
  <c r="S18" i="14" s="1"/>
  <c r="AV5" i="14"/>
  <c r="AW8" i="14"/>
  <c r="AV6" i="14"/>
  <c r="AV7" i="14"/>
  <c r="AD74" i="16"/>
  <c r="AE74" i="16" s="1"/>
  <c r="AF74" i="16" s="1"/>
  <c r="AH74" i="16" s="1"/>
  <c r="AI74" i="16" s="1"/>
  <c r="AB20" i="16" s="1"/>
  <c r="AI8" i="15"/>
  <c r="I148" i="14" s="1"/>
  <c r="AI13" i="15"/>
  <c r="I153" i="14" s="1"/>
  <c r="AI15" i="15"/>
  <c r="I155" i="14" s="1"/>
  <c r="AI10" i="15"/>
  <c r="I150" i="14" s="1"/>
  <c r="AI12" i="15"/>
  <c r="I152" i="14" s="1"/>
  <c r="AI17" i="15"/>
  <c r="I157" i="14" s="1"/>
  <c r="AI19" i="15"/>
  <c r="I159" i="14" s="1"/>
  <c r="AI14" i="15"/>
  <c r="I154" i="14" s="1"/>
  <c r="AI20" i="15"/>
  <c r="I160" i="14" s="1"/>
  <c r="AI7" i="15"/>
  <c r="I147" i="14" s="1"/>
  <c r="AI16" i="15"/>
  <c r="I156" i="14" s="1"/>
  <c r="AI18" i="15"/>
  <c r="I158" i="14" s="1"/>
  <c r="AI9" i="15"/>
  <c r="I149" i="14" s="1"/>
  <c r="AI11" i="15"/>
  <c r="I151" i="14" s="1"/>
  <c r="AC73" i="16"/>
  <c r="AD73" i="16" s="1"/>
  <c r="AE73" i="16" s="1"/>
  <c r="AF73" i="16" s="1"/>
  <c r="AE72" i="16"/>
  <c r="AF72" i="16" s="1"/>
  <c r="AT18" i="14"/>
  <c r="AU59" i="14"/>
  <c r="AU54" i="14"/>
  <c r="AU49" i="14"/>
  <c r="AU44" i="14"/>
  <c r="AU34" i="14"/>
  <c r="AU29" i="14"/>
  <c r="AU24" i="14"/>
  <c r="AU39" i="14"/>
  <c r="AU3" i="14"/>
  <c r="AU9" i="14"/>
  <c r="AV2" i="14"/>
  <c r="AU4" i="14"/>
  <c r="AU10" i="14"/>
  <c r="E155" i="14" l="1"/>
  <c r="E154" i="14"/>
  <c r="E166" i="14"/>
  <c r="E167" i="14"/>
  <c r="E165" i="14"/>
  <c r="E164" i="14"/>
  <c r="E149" i="14"/>
  <c r="AG39" i="14" s="1"/>
  <c r="AG18" i="14" s="1"/>
  <c r="E148" i="14"/>
  <c r="AE39" i="14" s="1"/>
  <c r="AE18" i="14" s="1"/>
  <c r="E161" i="14"/>
  <c r="E160" i="14"/>
  <c r="E151" i="14"/>
  <c r="AS39" i="14" s="1"/>
  <c r="AS18" i="14" s="1"/>
  <c r="E150" i="14"/>
  <c r="AQ39" i="14" s="1"/>
  <c r="AQ18" i="14" s="1"/>
  <c r="E162" i="14"/>
  <c r="E163" i="14"/>
  <c r="E156" i="14"/>
  <c r="E157" i="14"/>
  <c r="E169" i="14"/>
  <c r="E168" i="14"/>
  <c r="E152" i="14"/>
  <c r="E153" i="14"/>
  <c r="E158" i="14"/>
  <c r="E159" i="14"/>
  <c r="AW7" i="14"/>
  <c r="AW5" i="14"/>
  <c r="AX8" i="14"/>
  <c r="AW6" i="14"/>
  <c r="AI21" i="15"/>
  <c r="AI22" i="15" s="1"/>
  <c r="AH72" i="16"/>
  <c r="AI72" i="16" s="1"/>
  <c r="AB18" i="16" s="1"/>
  <c r="AH73" i="16"/>
  <c r="AI73" i="16" s="1"/>
  <c r="AB19" i="16" s="1"/>
  <c r="AV59" i="14"/>
  <c r="AV54" i="14"/>
  <c r="AV49" i="14"/>
  <c r="AV44" i="14"/>
  <c r="AV39" i="14"/>
  <c r="AV34" i="14"/>
  <c r="AV29" i="14"/>
  <c r="AV24" i="14"/>
  <c r="AV9" i="14"/>
  <c r="AW2" i="14"/>
  <c r="AV4" i="14"/>
  <c r="AV10" i="14"/>
  <c r="AV3" i="14"/>
  <c r="AU18" i="14"/>
  <c r="AX5" i="14" l="1"/>
  <c r="AX6" i="14"/>
  <c r="AX7" i="14"/>
  <c r="AY8" i="14"/>
  <c r="M39" i="14"/>
  <c r="M18" i="14" s="1"/>
  <c r="N39" i="14"/>
  <c r="N18" i="14" s="1"/>
  <c r="P39" i="14"/>
  <c r="P18" i="14" s="1"/>
  <c r="Q39" i="14"/>
  <c r="Q18" i="14" s="1"/>
  <c r="O39" i="14"/>
  <c r="O18" i="14" s="1"/>
  <c r="AB21" i="16"/>
  <c r="AV18" i="14"/>
  <c r="AW59" i="14"/>
  <c r="AW44" i="14"/>
  <c r="AW39" i="14"/>
  <c r="AW54" i="14"/>
  <c r="AW49" i="14"/>
  <c r="AW34" i="14"/>
  <c r="AW29" i="14"/>
  <c r="AW4" i="14"/>
  <c r="AW9" i="14"/>
  <c r="AW24" i="14"/>
  <c r="AW3" i="14"/>
  <c r="AX2" i="14"/>
  <c r="AW10" i="14"/>
  <c r="AZ8" i="14" l="1"/>
  <c r="AY6" i="14"/>
  <c r="AY7" i="14"/>
  <c r="AY5" i="14"/>
  <c r="AW18" i="14"/>
  <c r="AX59" i="14"/>
  <c r="AX54" i="14"/>
  <c r="AX49" i="14"/>
  <c r="AX44" i="14"/>
  <c r="AX29" i="14"/>
  <c r="AX34" i="14"/>
  <c r="AX39" i="14"/>
  <c r="AX24" i="14"/>
  <c r="AX3" i="14"/>
  <c r="AX4" i="14"/>
  <c r="AX9" i="14"/>
  <c r="AY2" i="14"/>
  <c r="AX10" i="14"/>
  <c r="BA8" i="14" l="1"/>
  <c r="AZ6" i="14"/>
  <c r="AZ7" i="14"/>
  <c r="AZ5" i="14"/>
  <c r="AY54" i="14"/>
  <c r="AY49" i="14"/>
  <c r="AY59" i="14"/>
  <c r="AY39" i="14"/>
  <c r="AY34" i="14"/>
  <c r="AY29" i="14"/>
  <c r="AY24" i="14"/>
  <c r="AY44" i="14"/>
  <c r="AY3" i="14"/>
  <c r="AY9" i="14"/>
  <c r="AZ2" i="14"/>
  <c r="AY4" i="14"/>
  <c r="AY10" i="14"/>
  <c r="AX18" i="14"/>
  <c r="BA5" i="14" l="1"/>
  <c r="BA6" i="14"/>
  <c r="BB8" i="14"/>
  <c r="BA7" i="14"/>
  <c r="AY18" i="14"/>
  <c r="AZ59" i="14"/>
  <c r="AZ44" i="14"/>
  <c r="AZ39" i="14"/>
  <c r="AZ34" i="14"/>
  <c r="AZ29" i="14"/>
  <c r="AZ24" i="14"/>
  <c r="AZ49" i="14"/>
  <c r="AZ54" i="14"/>
  <c r="AZ9" i="14"/>
  <c r="BA2" i="14"/>
  <c r="AZ10" i="14"/>
  <c r="AZ4" i="14"/>
  <c r="AZ3" i="14"/>
  <c r="BB5" i="14" l="1"/>
  <c r="BC8" i="14"/>
  <c r="BB6" i="14"/>
  <c r="BB7" i="14"/>
  <c r="BA59" i="14"/>
  <c r="BA44" i="14"/>
  <c r="BA39" i="14"/>
  <c r="BA54" i="14"/>
  <c r="BA49" i="14"/>
  <c r="BA34" i="14"/>
  <c r="BA29" i="14"/>
  <c r="BA24" i="14"/>
  <c r="BA4" i="14"/>
  <c r="BB2" i="14"/>
  <c r="BA3" i="14"/>
  <c r="BA9" i="14"/>
  <c r="BA10" i="14"/>
  <c r="AZ18" i="14"/>
  <c r="BC6" i="14" l="1"/>
  <c r="BC7" i="14"/>
  <c r="BC5" i="14"/>
  <c r="BD8" i="14"/>
  <c r="BB59" i="14"/>
  <c r="BB54" i="14"/>
  <c r="BB49" i="14"/>
  <c r="BB39" i="14"/>
  <c r="BB44" i="14"/>
  <c r="BB29" i="14"/>
  <c r="BB34" i="14"/>
  <c r="BB24" i="14"/>
  <c r="BB3" i="14"/>
  <c r="BB9" i="14"/>
  <c r="BC2" i="14"/>
  <c r="BB4" i="14"/>
  <c r="BB10" i="14"/>
  <c r="BA18" i="14"/>
  <c r="BE8" i="14" l="1"/>
  <c r="BD6" i="14"/>
  <c r="BD7" i="14"/>
  <c r="BD5" i="14"/>
  <c r="BC59" i="14"/>
  <c r="BC54" i="14"/>
  <c r="BC49" i="14"/>
  <c r="BC44" i="14"/>
  <c r="BC34" i="14"/>
  <c r="BC29" i="14"/>
  <c r="BC24" i="14"/>
  <c r="BC39" i="14"/>
  <c r="BC3" i="14"/>
  <c r="BC9" i="14"/>
  <c r="BD2" i="14"/>
  <c r="BC4" i="14"/>
  <c r="BC10" i="14"/>
  <c r="BB18" i="14"/>
  <c r="BE7" i="14" l="1"/>
  <c r="BE5" i="14"/>
  <c r="BF8" i="14"/>
  <c r="BE6" i="14"/>
  <c r="BC18" i="14"/>
  <c r="BD59" i="14"/>
  <c r="BD54" i="14"/>
  <c r="BD49" i="14"/>
  <c r="BD44" i="14"/>
  <c r="BD39" i="14"/>
  <c r="BD34" i="14"/>
  <c r="BD29" i="14"/>
  <c r="BD24" i="14"/>
  <c r="BD9" i="14"/>
  <c r="BE2" i="14"/>
  <c r="BD3" i="14"/>
  <c r="BD4" i="14"/>
  <c r="BD10" i="14"/>
  <c r="BF7" i="14" l="1"/>
  <c r="BG8" i="14"/>
  <c r="BF6" i="14"/>
  <c r="BF5" i="14"/>
  <c r="BE59" i="14"/>
  <c r="BE44" i="14"/>
  <c r="BE39" i="14"/>
  <c r="BE49" i="14"/>
  <c r="BE54" i="14"/>
  <c r="BE34" i="14"/>
  <c r="BE29" i="14"/>
  <c r="BE4" i="14"/>
  <c r="BE9" i="14"/>
  <c r="BE24" i="14"/>
  <c r="BF2" i="14"/>
  <c r="BE3" i="14"/>
  <c r="BE10" i="14"/>
  <c r="BD18" i="14"/>
  <c r="BG6" i="14" l="1"/>
  <c r="BG7" i="14"/>
  <c r="BH8" i="14"/>
  <c r="BG5" i="14"/>
  <c r="BF59" i="14"/>
  <c r="BF54" i="14"/>
  <c r="BF49" i="14"/>
  <c r="BF44" i="14"/>
  <c r="BF39" i="14"/>
  <c r="BF29" i="14"/>
  <c r="BF34" i="14"/>
  <c r="BF24" i="14"/>
  <c r="BF4" i="14"/>
  <c r="BF3" i="14"/>
  <c r="BF9" i="14"/>
  <c r="BG2" i="14"/>
  <c r="BF10" i="14"/>
  <c r="BE18" i="14"/>
  <c r="BH6" i="14" l="1"/>
  <c r="BH7" i="14"/>
  <c r="BI8" i="14"/>
  <c r="BH5" i="14"/>
  <c r="BG54" i="14"/>
  <c r="BG49" i="14"/>
  <c r="BG59" i="14"/>
  <c r="BG39" i="14"/>
  <c r="BG34" i="14"/>
  <c r="BG29" i="14"/>
  <c r="BG24" i="14"/>
  <c r="BG44" i="14"/>
  <c r="BG3" i="14"/>
  <c r="BG9" i="14"/>
  <c r="BH2" i="14"/>
  <c r="BG4" i="14"/>
  <c r="BG10" i="14"/>
  <c r="BF18" i="14"/>
  <c r="BI7" i="14" l="1"/>
  <c r="BI5" i="14"/>
  <c r="BJ8" i="14"/>
  <c r="BI6" i="14"/>
  <c r="BG18" i="14"/>
  <c r="BH59" i="14"/>
  <c r="BH44" i="14"/>
  <c r="BH39" i="14"/>
  <c r="BH49" i="14"/>
  <c r="BH34" i="14"/>
  <c r="BH29" i="14"/>
  <c r="BH24" i="14"/>
  <c r="BH54" i="14"/>
  <c r="BH9" i="14"/>
  <c r="BI2" i="14"/>
  <c r="BH4" i="14"/>
  <c r="BH10" i="14"/>
  <c r="BH3" i="14"/>
  <c r="BJ7" i="14" l="1"/>
  <c r="BK8" i="14"/>
  <c r="BJ6" i="14"/>
  <c r="BJ5" i="14"/>
  <c r="BI59" i="14"/>
  <c r="BI44" i="14"/>
  <c r="BI39" i="14"/>
  <c r="BI54" i="14"/>
  <c r="BI49" i="14"/>
  <c r="BI34" i="14"/>
  <c r="BI24" i="14"/>
  <c r="BI4" i="14"/>
  <c r="BI3" i="14"/>
  <c r="BI29" i="14"/>
  <c r="BI9" i="14"/>
  <c r="BJ2" i="14"/>
  <c r="BI10" i="14"/>
  <c r="BH18" i="14"/>
  <c r="BK6" i="14" l="1"/>
  <c r="BL8" i="14"/>
  <c r="BK7" i="14"/>
  <c r="BK5" i="14"/>
  <c r="BI18" i="14"/>
  <c r="BJ54" i="14"/>
  <c r="BJ49" i="14"/>
  <c r="BJ59" i="14"/>
  <c r="BJ39" i="14"/>
  <c r="BJ44" i="14"/>
  <c r="BJ29" i="14"/>
  <c r="BJ24" i="14"/>
  <c r="BJ3" i="14"/>
  <c r="BJ34" i="14"/>
  <c r="BJ4" i="14"/>
  <c r="BJ9" i="14"/>
  <c r="BK2" i="14"/>
  <c r="BJ10" i="14"/>
  <c r="BL6" i="14" l="1"/>
  <c r="BL7" i="14"/>
  <c r="BL5" i="14"/>
  <c r="BM8" i="14"/>
  <c r="BJ18" i="14"/>
  <c r="BK59" i="14"/>
  <c r="BK54" i="14"/>
  <c r="BK49" i="14"/>
  <c r="BK44" i="14"/>
  <c r="BK34" i="14"/>
  <c r="BK29" i="14"/>
  <c r="BK24" i="14"/>
  <c r="BK39" i="14"/>
  <c r="BK3" i="14"/>
  <c r="BK9" i="14"/>
  <c r="BL2" i="14"/>
  <c r="BK4" i="14"/>
  <c r="BK10" i="14"/>
  <c r="BM5" i="14" l="1"/>
  <c r="BM7" i="14"/>
  <c r="BM6" i="14"/>
  <c r="BN8" i="14"/>
  <c r="BK18" i="14"/>
  <c r="BL59" i="14"/>
  <c r="BL54" i="14"/>
  <c r="BL49" i="14"/>
  <c r="BL44" i="14"/>
  <c r="BL39" i="14"/>
  <c r="BL34" i="14"/>
  <c r="BL29" i="14"/>
  <c r="BL24" i="14"/>
  <c r="BL9" i="14"/>
  <c r="BM2" i="14"/>
  <c r="BL4" i="14"/>
  <c r="BL3" i="14"/>
  <c r="BL10" i="14"/>
  <c r="BN5" i="14" l="1"/>
  <c r="BO8" i="14"/>
  <c r="BN6" i="14"/>
  <c r="BN7" i="14"/>
  <c r="BL18" i="14"/>
  <c r="BM59" i="14"/>
  <c r="BM44" i="14"/>
  <c r="BM39" i="14"/>
  <c r="BM54" i="14"/>
  <c r="BM49" i="14"/>
  <c r="BM34" i="14"/>
  <c r="BM29" i="14"/>
  <c r="BM24" i="14"/>
  <c r="BM4" i="14"/>
  <c r="BM9" i="14"/>
  <c r="BN2" i="14"/>
  <c r="BM3" i="14"/>
  <c r="BM10" i="14"/>
  <c r="BO6" i="14" l="1"/>
  <c r="BO7" i="14"/>
  <c r="BP8" i="14"/>
  <c r="BO5" i="14"/>
  <c r="BN59" i="14"/>
  <c r="BN54" i="14"/>
  <c r="BN49" i="14"/>
  <c r="BN44" i="14"/>
  <c r="BN39" i="14"/>
  <c r="BN29" i="14"/>
  <c r="BN34" i="14"/>
  <c r="BN24" i="14"/>
  <c r="BN3" i="14"/>
  <c r="BN9" i="14"/>
  <c r="BO2" i="14"/>
  <c r="BN4" i="14"/>
  <c r="BN10" i="14"/>
  <c r="BM18" i="14"/>
  <c r="BP5" i="14" l="1"/>
  <c r="BP6" i="14"/>
  <c r="BQ8" i="14"/>
  <c r="BP7" i="14"/>
  <c r="BN18" i="14"/>
  <c r="BO54" i="14"/>
  <c r="BO49" i="14"/>
  <c r="BO59" i="14"/>
  <c r="BO39" i="14"/>
  <c r="BO34" i="14"/>
  <c r="BO29" i="14"/>
  <c r="BO24" i="14"/>
  <c r="BO44" i="14"/>
  <c r="BO3" i="14"/>
  <c r="BO9" i="14"/>
  <c r="BP2" i="14"/>
  <c r="BO4" i="14"/>
  <c r="BO10" i="14"/>
  <c r="BR8" i="14" l="1"/>
  <c r="BQ7" i="14"/>
  <c r="BQ5" i="14"/>
  <c r="BQ6" i="14"/>
  <c r="BP59" i="14"/>
  <c r="BP44" i="14"/>
  <c r="BP39" i="14"/>
  <c r="BP34" i="14"/>
  <c r="BP29" i="14"/>
  <c r="BP24" i="14"/>
  <c r="BP54" i="14"/>
  <c r="BP49" i="14"/>
  <c r="BP9" i="14"/>
  <c r="BQ2" i="14"/>
  <c r="BP4" i="14"/>
  <c r="BP10" i="14"/>
  <c r="BP3" i="14"/>
  <c r="BO18" i="14"/>
  <c r="BR6" i="14" l="1"/>
  <c r="BR5" i="14"/>
  <c r="BS8" i="14"/>
  <c r="BR7" i="14"/>
  <c r="BQ59" i="14"/>
  <c r="BQ44" i="14"/>
  <c r="BQ39" i="14"/>
  <c r="BQ54" i="14"/>
  <c r="BQ49" i="14"/>
  <c r="BQ34" i="14"/>
  <c r="BQ29" i="14"/>
  <c r="BQ24" i="14"/>
  <c r="BQ4" i="14"/>
  <c r="BR2" i="14"/>
  <c r="BQ3" i="14"/>
  <c r="BQ9" i="14"/>
  <c r="BQ10" i="14"/>
  <c r="BP18" i="14"/>
  <c r="BS7" i="14" l="1"/>
  <c r="BT8" i="14"/>
  <c r="BS6" i="14"/>
  <c r="BS5" i="14"/>
  <c r="BR59" i="14"/>
  <c r="BR54" i="14"/>
  <c r="BR49" i="14"/>
  <c r="BR39" i="14"/>
  <c r="BR29" i="14"/>
  <c r="BR24" i="14"/>
  <c r="BR44" i="14"/>
  <c r="BR34" i="14"/>
  <c r="BR4" i="14"/>
  <c r="BR3" i="14"/>
  <c r="BR9" i="14"/>
  <c r="BS2" i="14"/>
  <c r="BR10" i="14"/>
  <c r="BQ18" i="14"/>
  <c r="BU8" i="14" l="1"/>
  <c r="BT6" i="14"/>
  <c r="BT7" i="14"/>
  <c r="BT5" i="14"/>
  <c r="BS59" i="14"/>
  <c r="BS54" i="14"/>
  <c r="BS49" i="14"/>
  <c r="BS44" i="14"/>
  <c r="BS34" i="14"/>
  <c r="BS29" i="14"/>
  <c r="BS24" i="14"/>
  <c r="BS39" i="14"/>
  <c r="BS3" i="14"/>
  <c r="BS9" i="14"/>
  <c r="BT2" i="14"/>
  <c r="BS4" i="14"/>
  <c r="BS10" i="14"/>
  <c r="BR18" i="14"/>
  <c r="BU7" i="14" l="1"/>
  <c r="BV8" i="14"/>
  <c r="BU5" i="14"/>
  <c r="BU6" i="14"/>
  <c r="BT59" i="14"/>
  <c r="BT54" i="14"/>
  <c r="BT49" i="14"/>
  <c r="BT44" i="14"/>
  <c r="BT39" i="14"/>
  <c r="BT34" i="14"/>
  <c r="BT29" i="14"/>
  <c r="BT24" i="14"/>
  <c r="BT9" i="14"/>
  <c r="BU2" i="14"/>
  <c r="BT3" i="14"/>
  <c r="BT4" i="14"/>
  <c r="BT10" i="14"/>
  <c r="BS18" i="14"/>
  <c r="BV7" i="14" l="1"/>
  <c r="BV6" i="14"/>
  <c r="BW8" i="14"/>
  <c r="BV5" i="14"/>
  <c r="BU59" i="14"/>
  <c r="BU44" i="14"/>
  <c r="BU39" i="14"/>
  <c r="BU49" i="14"/>
  <c r="BU54" i="14"/>
  <c r="BU34" i="14"/>
  <c r="BU29" i="14"/>
  <c r="BU4" i="14"/>
  <c r="BU9" i="14"/>
  <c r="BU3" i="14"/>
  <c r="BU24" i="14"/>
  <c r="BV2" i="14"/>
  <c r="BU10" i="14"/>
  <c r="BT18" i="14"/>
  <c r="BW7" i="14" l="1"/>
  <c r="BX8" i="14"/>
  <c r="BW6" i="14"/>
  <c r="BW5" i="14"/>
  <c r="BU18" i="14"/>
  <c r="BV59" i="14"/>
  <c r="BV54" i="14"/>
  <c r="BV49" i="14"/>
  <c r="BV44" i="14"/>
  <c r="BV39" i="14"/>
  <c r="BV29" i="14"/>
  <c r="BV34" i="14"/>
  <c r="BV24" i="14"/>
  <c r="BV3" i="14"/>
  <c r="BV4" i="14"/>
  <c r="BV9" i="14"/>
  <c r="BW2" i="14"/>
  <c r="BV10" i="14"/>
  <c r="BX7" i="14" l="1"/>
  <c r="BY8" i="14"/>
  <c r="BX6" i="14"/>
  <c r="BX5" i="14"/>
  <c r="BV18" i="14"/>
  <c r="BW54" i="14"/>
  <c r="BW49" i="14"/>
  <c r="BW39" i="14"/>
  <c r="BW34" i="14"/>
  <c r="BW29" i="14"/>
  <c r="BW24" i="14"/>
  <c r="BW59" i="14"/>
  <c r="BW44" i="14"/>
  <c r="BW3" i="14"/>
  <c r="BW9" i="14"/>
  <c r="BX2" i="14"/>
  <c r="BW4" i="14"/>
  <c r="BW10" i="14"/>
  <c r="BZ8" i="14" l="1"/>
  <c r="BY7" i="14"/>
  <c r="BY5" i="14"/>
  <c r="BY6" i="14"/>
  <c r="BX59" i="14"/>
  <c r="BX44" i="14"/>
  <c r="BX39" i="14"/>
  <c r="BX49" i="14"/>
  <c r="BX34" i="14"/>
  <c r="BX29" i="14"/>
  <c r="BX24" i="14"/>
  <c r="BX54" i="14"/>
  <c r="BX9" i="14"/>
  <c r="BY2" i="14"/>
  <c r="BX10" i="14"/>
  <c r="BX4" i="14"/>
  <c r="BX3" i="14"/>
  <c r="BW18" i="14"/>
  <c r="CA8" i="14" l="1"/>
  <c r="BZ6" i="14"/>
  <c r="BZ7" i="14"/>
  <c r="BZ5" i="14"/>
  <c r="BY59" i="14"/>
  <c r="BY44" i="14"/>
  <c r="BY39" i="14"/>
  <c r="BY54" i="14"/>
  <c r="BY49" i="14"/>
  <c r="BY34" i="14"/>
  <c r="BY24" i="14"/>
  <c r="BY4" i="14"/>
  <c r="BZ2" i="14"/>
  <c r="BY29" i="14"/>
  <c r="BY3" i="14"/>
  <c r="BY9" i="14"/>
  <c r="BY10" i="14"/>
  <c r="BX18" i="14"/>
  <c r="CA5" i="14" l="1"/>
  <c r="CB8" i="14"/>
  <c r="CA6" i="14"/>
  <c r="CA7" i="14"/>
  <c r="BY18" i="14"/>
  <c r="BZ54" i="14"/>
  <c r="BZ49" i="14"/>
  <c r="BZ39" i="14"/>
  <c r="BZ59" i="14"/>
  <c r="BZ44" i="14"/>
  <c r="BZ29" i="14"/>
  <c r="BZ24" i="14"/>
  <c r="BZ34" i="14"/>
  <c r="BZ3" i="14"/>
  <c r="BZ9" i="14"/>
  <c r="CA2" i="14"/>
  <c r="BZ4" i="14"/>
  <c r="BZ10" i="14"/>
  <c r="CB5" i="14" l="1"/>
  <c r="CC8" i="14"/>
  <c r="CB6" i="14"/>
  <c r="CB7" i="14"/>
  <c r="CA59" i="14"/>
  <c r="CA54" i="14"/>
  <c r="CA49" i="14"/>
  <c r="CA44" i="14"/>
  <c r="CA34" i="14"/>
  <c r="CA29" i="14"/>
  <c r="CA24" i="14"/>
  <c r="CA39" i="14"/>
  <c r="CA3" i="14"/>
  <c r="CA9" i="14"/>
  <c r="CB2" i="14"/>
  <c r="CA4" i="14"/>
  <c r="CA10" i="14"/>
  <c r="BZ18" i="14"/>
  <c r="CD8" i="14" l="1"/>
  <c r="CC5" i="14"/>
  <c r="CC6" i="14"/>
  <c r="CC7" i="14"/>
  <c r="CB59" i="14"/>
  <c r="CB54" i="14"/>
  <c r="CB49" i="14"/>
  <c r="CB44" i="14"/>
  <c r="CB39" i="14"/>
  <c r="CB34" i="14"/>
  <c r="CB29" i="14"/>
  <c r="CB24" i="14"/>
  <c r="CB9" i="14"/>
  <c r="CC2" i="14"/>
  <c r="CB4" i="14"/>
  <c r="CB10" i="14"/>
  <c r="CB3" i="14"/>
  <c r="CA18" i="14"/>
  <c r="CD7" i="14" l="1"/>
  <c r="CD5" i="14"/>
  <c r="CE8" i="14"/>
  <c r="CD6" i="14"/>
  <c r="CB18" i="14"/>
  <c r="CC59" i="14"/>
  <c r="CC44" i="14"/>
  <c r="CC39" i="14"/>
  <c r="CC54" i="14"/>
  <c r="CC49" i="14"/>
  <c r="CC34" i="14"/>
  <c r="CC29" i="14"/>
  <c r="CC4" i="14"/>
  <c r="CD2" i="14"/>
  <c r="CC24" i="14"/>
  <c r="CC3" i="14"/>
  <c r="CC9" i="14"/>
  <c r="CC10" i="14"/>
  <c r="CE7" i="14" l="1"/>
  <c r="CE5" i="14"/>
  <c r="CF8" i="14"/>
  <c r="CE6" i="14"/>
  <c r="CD59" i="14"/>
  <c r="CD54" i="14"/>
  <c r="CD49" i="14"/>
  <c r="CD44" i="14"/>
  <c r="CD39" i="14"/>
  <c r="CD29" i="14"/>
  <c r="CD34" i="14"/>
  <c r="CD24" i="14"/>
  <c r="CD4" i="14"/>
  <c r="CD3" i="14"/>
  <c r="CD9" i="14"/>
  <c r="CE2" i="14"/>
  <c r="CD10" i="14"/>
  <c r="CC18" i="14"/>
  <c r="CF5" i="14" l="1"/>
  <c r="CG8" i="14"/>
  <c r="CF7" i="14"/>
  <c r="CF6" i="14"/>
  <c r="CE54" i="14"/>
  <c r="CE49" i="14"/>
  <c r="CE59" i="14"/>
  <c r="CE39" i="14"/>
  <c r="CE34" i="14"/>
  <c r="CE29" i="14"/>
  <c r="CE24" i="14"/>
  <c r="CE44" i="14"/>
  <c r="CE3" i="14"/>
  <c r="CE9" i="14"/>
  <c r="CF2" i="14"/>
  <c r="CE4" i="14"/>
  <c r="CE10" i="14"/>
  <c r="CD18" i="14"/>
  <c r="CG7" i="14" l="1"/>
  <c r="CG5" i="14"/>
  <c r="CG6" i="14"/>
  <c r="CH8" i="14"/>
  <c r="CF59" i="14"/>
  <c r="CF44" i="14"/>
  <c r="CF39" i="14"/>
  <c r="CF34" i="14"/>
  <c r="CF29" i="14"/>
  <c r="CF24" i="14"/>
  <c r="CF49" i="14"/>
  <c r="CF54" i="14"/>
  <c r="CF9" i="14"/>
  <c r="CG2" i="14"/>
  <c r="CF3" i="14"/>
  <c r="CF4" i="14"/>
  <c r="CF10" i="14"/>
  <c r="CE18" i="14"/>
  <c r="CI8" i="14" l="1"/>
  <c r="CH6" i="14"/>
  <c r="CH5" i="14"/>
  <c r="CH7" i="14"/>
  <c r="CG59" i="14"/>
  <c r="CG44" i="14"/>
  <c r="CG39" i="14"/>
  <c r="CG54" i="14"/>
  <c r="CG49" i="14"/>
  <c r="CG34" i="14"/>
  <c r="CG29" i="14"/>
  <c r="CG24" i="14"/>
  <c r="CG4" i="14"/>
  <c r="CG9" i="14"/>
  <c r="CG3" i="14"/>
  <c r="CH2" i="14"/>
  <c r="CG10" i="14"/>
  <c r="CF18" i="14"/>
  <c r="CI6" i="14" l="1"/>
  <c r="CI7" i="14"/>
  <c r="CI5" i="14"/>
  <c r="CJ8" i="14"/>
  <c r="CG18" i="14"/>
  <c r="CH59" i="14"/>
  <c r="CH54" i="14"/>
  <c r="CH49" i="14"/>
  <c r="CH39" i="14"/>
  <c r="CH44" i="14"/>
  <c r="CH29" i="14"/>
  <c r="CH34" i="14"/>
  <c r="CH24" i="14"/>
  <c r="CH3" i="14"/>
  <c r="CH4" i="14"/>
  <c r="CH9" i="14"/>
  <c r="CI2" i="14"/>
  <c r="CH10" i="14"/>
  <c r="CJ7" i="14" l="1"/>
  <c r="CJ6" i="14"/>
  <c r="CK8" i="14"/>
  <c r="CJ5" i="14"/>
  <c r="CH18" i="14"/>
  <c r="CI59" i="14"/>
  <c r="CI54" i="14"/>
  <c r="CI49" i="14"/>
  <c r="CI44" i="14"/>
  <c r="CI34" i="14"/>
  <c r="CI29" i="14"/>
  <c r="CI24" i="14"/>
  <c r="CI39" i="14"/>
  <c r="CI3" i="14"/>
  <c r="CI9" i="14"/>
  <c r="CJ2" i="14"/>
  <c r="CI4" i="14"/>
  <c r="CI10" i="14"/>
  <c r="CL8" i="14" l="1"/>
  <c r="CK5" i="14"/>
  <c r="CK7" i="14"/>
  <c r="CK6" i="14"/>
  <c r="CJ59" i="14"/>
  <c r="CJ54" i="14"/>
  <c r="CJ49" i="14"/>
  <c r="CJ44" i="14"/>
  <c r="CJ39" i="14"/>
  <c r="CJ34" i="14"/>
  <c r="CJ29" i="14"/>
  <c r="CJ24" i="14"/>
  <c r="CJ9" i="14"/>
  <c r="CK2" i="14"/>
  <c r="CJ4" i="14"/>
  <c r="CJ3" i="14"/>
  <c r="CJ10" i="14"/>
  <c r="CI18" i="14"/>
  <c r="CM8" i="14" l="1"/>
  <c r="CL6" i="14"/>
  <c r="CL5" i="14"/>
  <c r="CL7" i="14"/>
  <c r="CK59" i="14"/>
  <c r="CK44" i="14"/>
  <c r="CK39" i="14"/>
  <c r="CK49" i="14"/>
  <c r="CK54" i="14"/>
  <c r="CK34" i="14"/>
  <c r="CK29" i="14"/>
  <c r="CK4" i="14"/>
  <c r="CL2" i="14"/>
  <c r="CK24" i="14"/>
  <c r="CK3" i="14"/>
  <c r="CK9" i="14"/>
  <c r="CK10" i="14"/>
  <c r="CJ18" i="14"/>
  <c r="CM7" i="14" l="1"/>
  <c r="CM5" i="14"/>
  <c r="CN8" i="14"/>
  <c r="CM6" i="14"/>
  <c r="CL59" i="14"/>
  <c r="CL54" i="14"/>
  <c r="CL49" i="14"/>
  <c r="CL44" i="14"/>
  <c r="CL39" i="14"/>
  <c r="CL29" i="14"/>
  <c r="CL34" i="14"/>
  <c r="CL24" i="14"/>
  <c r="CL4" i="14"/>
  <c r="CL3" i="14"/>
  <c r="CL9" i="14"/>
  <c r="CM2" i="14"/>
  <c r="CL10" i="14"/>
  <c r="CK18" i="14"/>
  <c r="CN6" i="14" l="1"/>
  <c r="CO8" i="14"/>
  <c r="CN7" i="14"/>
  <c r="CN5" i="14"/>
  <c r="CM54" i="14"/>
  <c r="CM49" i="14"/>
  <c r="CM59" i="14"/>
  <c r="CM39" i="14"/>
  <c r="CM34" i="14"/>
  <c r="CM29" i="14"/>
  <c r="CM24" i="14"/>
  <c r="CM44" i="14"/>
  <c r="CM3" i="14"/>
  <c r="CM9" i="14"/>
  <c r="CN2" i="14"/>
  <c r="CM4" i="14"/>
  <c r="CM10" i="14"/>
  <c r="CL18" i="14"/>
  <c r="CO6" i="14" l="1"/>
  <c r="CO7" i="14"/>
  <c r="CO5" i="14"/>
  <c r="CP8" i="14"/>
  <c r="CN59" i="14"/>
  <c r="CN44" i="14"/>
  <c r="CN39" i="14"/>
  <c r="CN49" i="14"/>
  <c r="CN34" i="14"/>
  <c r="CN29" i="14"/>
  <c r="CN24" i="14"/>
  <c r="CN54" i="14"/>
  <c r="CN9" i="14"/>
  <c r="CO2" i="14"/>
  <c r="CN3" i="14"/>
  <c r="CN4" i="14"/>
  <c r="CN10" i="14"/>
  <c r="CM18" i="14"/>
  <c r="CP6" i="14" l="1"/>
  <c r="CP7" i="14"/>
  <c r="CP5" i="14"/>
  <c r="CQ8" i="14"/>
  <c r="CN18" i="14"/>
  <c r="CO59" i="14"/>
  <c r="CO44" i="14"/>
  <c r="CO39" i="14"/>
  <c r="CO54" i="14"/>
  <c r="CO49" i="14"/>
  <c r="CO34" i="14"/>
  <c r="CO24" i="14"/>
  <c r="CO4" i="14"/>
  <c r="CO9" i="14"/>
  <c r="CO29" i="14"/>
  <c r="CP2" i="14"/>
  <c r="CO3" i="14"/>
  <c r="CO10" i="14"/>
  <c r="CQ7" i="14" l="1"/>
  <c r="CR8" i="14"/>
  <c r="CQ6" i="14"/>
  <c r="CQ5" i="14"/>
  <c r="CP54" i="14"/>
  <c r="CP49" i="14"/>
  <c r="CP59" i="14"/>
  <c r="CP39" i="14"/>
  <c r="CP44" i="14"/>
  <c r="CP29" i="14"/>
  <c r="CP24" i="14"/>
  <c r="CP3" i="14"/>
  <c r="CP34" i="14"/>
  <c r="CP9" i="14"/>
  <c r="CQ2" i="14"/>
  <c r="CP4" i="14"/>
  <c r="CP10" i="14"/>
  <c r="CO18" i="14"/>
  <c r="CR6" i="14" l="1"/>
  <c r="CR7" i="14"/>
  <c r="CS8" i="14"/>
  <c r="CR5" i="14"/>
  <c r="CQ59" i="14"/>
  <c r="CQ54" i="14"/>
  <c r="CQ49" i="14"/>
  <c r="CQ44" i="14"/>
  <c r="CQ34" i="14"/>
  <c r="CQ29" i="14"/>
  <c r="CQ24" i="14"/>
  <c r="CQ39" i="14"/>
  <c r="CQ3" i="14"/>
  <c r="CQ9" i="14"/>
  <c r="CR2" i="14"/>
  <c r="CQ4" i="14"/>
  <c r="CQ10" i="14"/>
  <c r="CP18" i="14"/>
  <c r="CS7" i="14" l="1"/>
  <c r="CS5" i="14"/>
  <c r="CT8" i="14"/>
  <c r="CS6" i="14"/>
  <c r="CR59" i="14"/>
  <c r="CR54" i="14"/>
  <c r="CR49" i="14"/>
  <c r="CR44" i="14"/>
  <c r="CR39" i="14"/>
  <c r="CR34" i="14"/>
  <c r="CR29" i="14"/>
  <c r="CR24" i="14"/>
  <c r="CR9" i="14"/>
  <c r="CS2" i="14"/>
  <c r="CR4" i="14"/>
  <c r="CR10" i="14"/>
  <c r="CR3" i="14"/>
  <c r="CQ18" i="14"/>
  <c r="CT7" i="14" l="1"/>
  <c r="CU8" i="14"/>
  <c r="CT5" i="14"/>
  <c r="CT6" i="14"/>
  <c r="CS59" i="14"/>
  <c r="CS44" i="14"/>
  <c r="CS39" i="14"/>
  <c r="CS54" i="14"/>
  <c r="CS49" i="14"/>
  <c r="CS34" i="14"/>
  <c r="CS29" i="14"/>
  <c r="CS24" i="14"/>
  <c r="CS4" i="14"/>
  <c r="CS3" i="14"/>
  <c r="CS9" i="14"/>
  <c r="CT2" i="14"/>
  <c r="CS10" i="14"/>
  <c r="CR18" i="14"/>
  <c r="CV8" i="14" l="1"/>
  <c r="CU6" i="14"/>
  <c r="CU7" i="14"/>
  <c r="CU5" i="14"/>
  <c r="CT59" i="14"/>
  <c r="CT54" i="14"/>
  <c r="CT49" i="14"/>
  <c r="CT44" i="14"/>
  <c r="CT39" i="14"/>
  <c r="CT29" i="14"/>
  <c r="CT34" i="14"/>
  <c r="CT24" i="14"/>
  <c r="CT3" i="14"/>
  <c r="CT4" i="14"/>
  <c r="CT9" i="14"/>
  <c r="CU2" i="14"/>
  <c r="CT10" i="14"/>
  <c r="CS18" i="14"/>
  <c r="CW8" i="14" l="1"/>
  <c r="CV5" i="14"/>
  <c r="CV7" i="14"/>
  <c r="CV6" i="14"/>
  <c r="CT18" i="14"/>
  <c r="CU54" i="14"/>
  <c r="CU49" i="14"/>
  <c r="CU59" i="14"/>
  <c r="CU39" i="14"/>
  <c r="CU34" i="14"/>
  <c r="CU29" i="14"/>
  <c r="CU24" i="14"/>
  <c r="CU44" i="14"/>
  <c r="CU3" i="14"/>
  <c r="CU9" i="14"/>
  <c r="CV2" i="14"/>
  <c r="CU4" i="14"/>
  <c r="CU10" i="14"/>
  <c r="CW5" i="14" l="1"/>
  <c r="CW6" i="14"/>
  <c r="CX8" i="14"/>
  <c r="CW7" i="14"/>
  <c r="CU18" i="14"/>
  <c r="CV59" i="14"/>
  <c r="CV44" i="14"/>
  <c r="CV39" i="14"/>
  <c r="CV34" i="14"/>
  <c r="CV29" i="14"/>
  <c r="CV24" i="14"/>
  <c r="CV54" i="14"/>
  <c r="CV49" i="14"/>
  <c r="CV9" i="14"/>
  <c r="CW2" i="14"/>
  <c r="CV4" i="14"/>
  <c r="CV3" i="14"/>
  <c r="CV10" i="14"/>
  <c r="CX6" i="14" l="1"/>
  <c r="CX5" i="14"/>
  <c r="CX7" i="14"/>
  <c r="CY8" i="14"/>
  <c r="CV18" i="14"/>
  <c r="CW59" i="14"/>
  <c r="CW44" i="14"/>
  <c r="CW39" i="14"/>
  <c r="CW54" i="14"/>
  <c r="CW49" i="14"/>
  <c r="CW34" i="14"/>
  <c r="CW29" i="14"/>
  <c r="CW24" i="14"/>
  <c r="CW4" i="14"/>
  <c r="CW9" i="14"/>
  <c r="CX2" i="14"/>
  <c r="CW3" i="14"/>
  <c r="CW10" i="14"/>
  <c r="CY5" i="14" l="1"/>
  <c r="CY6" i="14"/>
  <c r="CZ8" i="14"/>
  <c r="CY7" i="14"/>
  <c r="CX59" i="14"/>
  <c r="CX54" i="14"/>
  <c r="CX49" i="14"/>
  <c r="CX39" i="14"/>
  <c r="CX44" i="14"/>
  <c r="CX29" i="14"/>
  <c r="CX24" i="14"/>
  <c r="CX34" i="14"/>
  <c r="CX4" i="14"/>
  <c r="CX3" i="14"/>
  <c r="CX9" i="14"/>
  <c r="CY2" i="14"/>
  <c r="CX10" i="14"/>
  <c r="CW18" i="14"/>
  <c r="DA8" i="14" l="1"/>
  <c r="CZ6" i="14"/>
  <c r="CZ5" i="14"/>
  <c r="CZ7" i="14"/>
  <c r="CY59" i="14"/>
  <c r="CY54" i="14"/>
  <c r="CY49" i="14"/>
  <c r="CY44" i="14"/>
  <c r="CY34" i="14"/>
  <c r="CY29" i="14"/>
  <c r="CY24" i="14"/>
  <c r="CY3" i="14"/>
  <c r="CY9" i="14"/>
  <c r="CZ2" i="14"/>
  <c r="CY4" i="14"/>
  <c r="CY39" i="14"/>
  <c r="CY10" i="14"/>
  <c r="CX18" i="14"/>
  <c r="DB8" i="14" l="1"/>
  <c r="DA7" i="14"/>
  <c r="DA5" i="14"/>
  <c r="DA6" i="14"/>
  <c r="CZ59" i="14"/>
  <c r="CZ54" i="14"/>
  <c r="CZ49" i="14"/>
  <c r="CZ44" i="14"/>
  <c r="CZ39" i="14"/>
  <c r="CZ34" i="14"/>
  <c r="CZ29" i="14"/>
  <c r="CZ24" i="14"/>
  <c r="CZ9" i="14"/>
  <c r="DA2" i="14"/>
  <c r="CZ3" i="14"/>
  <c r="CZ4" i="14"/>
  <c r="CZ10" i="14"/>
  <c r="CY18" i="14"/>
  <c r="DB6" i="14" l="1"/>
  <c r="DB5" i="14"/>
  <c r="DC8" i="14"/>
  <c r="DB7" i="14"/>
  <c r="DA59" i="14"/>
  <c r="DA44" i="14"/>
  <c r="DA39" i="14"/>
  <c r="DA49" i="14"/>
  <c r="DA54" i="14"/>
  <c r="DA34" i="14"/>
  <c r="DA29" i="14"/>
  <c r="DA4" i="14"/>
  <c r="DA9" i="14"/>
  <c r="DB2" i="14"/>
  <c r="DA3" i="14"/>
  <c r="DA24" i="14"/>
  <c r="DA10" i="14"/>
  <c r="CZ18" i="14"/>
  <c r="DC7" i="14" l="1"/>
  <c r="DD8" i="14"/>
  <c r="DC6" i="14"/>
  <c r="DC5" i="14"/>
  <c r="DB59" i="14"/>
  <c r="DB54" i="14"/>
  <c r="DB49" i="14"/>
  <c r="DB44" i="14"/>
  <c r="DB39" i="14"/>
  <c r="DB29" i="14"/>
  <c r="DB34" i="14"/>
  <c r="DB24" i="14"/>
  <c r="DB3" i="14"/>
  <c r="DB9" i="14"/>
  <c r="DC2" i="14"/>
  <c r="DB4" i="14"/>
  <c r="DB10" i="14"/>
  <c r="DA18" i="14"/>
  <c r="DD5" i="14" l="1"/>
  <c r="DD6" i="14"/>
  <c r="DE8" i="14"/>
  <c r="DD7" i="14"/>
  <c r="DC54" i="14"/>
  <c r="DC49" i="14"/>
  <c r="DC59" i="14"/>
  <c r="DC39" i="14"/>
  <c r="DC34" i="14"/>
  <c r="DC29" i="14"/>
  <c r="DC24" i="14"/>
  <c r="DC44" i="14"/>
  <c r="DC3" i="14"/>
  <c r="DC9" i="14"/>
  <c r="DD2" i="14"/>
  <c r="DC4" i="14"/>
  <c r="DC10" i="14"/>
  <c r="DB18" i="14"/>
  <c r="DE7" i="14" l="1"/>
  <c r="DE5" i="14"/>
  <c r="DE6" i="14"/>
  <c r="DF8" i="14"/>
  <c r="DD59" i="14"/>
  <c r="DD44" i="14"/>
  <c r="DD39" i="14"/>
  <c r="DD49" i="14"/>
  <c r="DD34" i="14"/>
  <c r="DD29" i="14"/>
  <c r="DD24" i="14"/>
  <c r="DD54" i="14"/>
  <c r="DD9" i="14"/>
  <c r="DE2" i="14"/>
  <c r="DD4" i="14"/>
  <c r="DD10" i="14"/>
  <c r="DD3" i="14"/>
  <c r="DC18" i="14"/>
  <c r="DF7" i="14" l="1"/>
  <c r="DG8" i="14"/>
  <c r="DF6" i="14"/>
  <c r="DF5" i="14"/>
  <c r="DE59" i="14"/>
  <c r="DE44" i="14"/>
  <c r="DE39" i="14"/>
  <c r="DE54" i="14"/>
  <c r="DE49" i="14"/>
  <c r="DE34" i="14"/>
  <c r="DE24" i="14"/>
  <c r="DE29" i="14"/>
  <c r="DE4" i="14"/>
  <c r="DE3" i="14"/>
  <c r="DE9" i="14"/>
  <c r="DF2" i="14"/>
  <c r="DE10" i="14"/>
  <c r="DD18" i="14"/>
  <c r="DH8" i="14" l="1"/>
  <c r="DG6" i="14"/>
  <c r="DG7" i="14"/>
  <c r="DG5" i="14"/>
  <c r="DF54" i="14"/>
  <c r="DF49" i="14"/>
  <c r="DF39" i="14"/>
  <c r="DF59" i="14"/>
  <c r="DF44" i="14"/>
  <c r="DF29" i="14"/>
  <c r="DF24" i="14"/>
  <c r="DF34" i="14"/>
  <c r="DF3" i="14"/>
  <c r="DF4" i="14"/>
  <c r="DF9" i="14"/>
  <c r="DG2" i="14"/>
  <c r="DF10" i="14"/>
  <c r="DE18" i="14"/>
  <c r="DH7" i="14" l="1"/>
  <c r="DI8" i="14"/>
  <c r="DH6" i="14"/>
  <c r="DH5" i="14"/>
  <c r="DG59" i="14"/>
  <c r="DG54" i="14"/>
  <c r="DG49" i="14"/>
  <c r="DG44" i="14"/>
  <c r="DG34" i="14"/>
  <c r="DG29" i="14"/>
  <c r="DG24" i="14"/>
  <c r="DG39" i="14"/>
  <c r="DG3" i="14"/>
  <c r="DG9" i="14"/>
  <c r="DH2" i="14"/>
  <c r="DG4" i="14"/>
  <c r="DG10" i="14"/>
  <c r="DF18" i="14"/>
  <c r="DI7" i="14" l="1"/>
  <c r="DJ8" i="14"/>
  <c r="DI6" i="14"/>
  <c r="DI5" i="14"/>
  <c r="DG18" i="14"/>
  <c r="DH59" i="14"/>
  <c r="DH54" i="14"/>
  <c r="DH49" i="14"/>
  <c r="DH44" i="14"/>
  <c r="DH39" i="14"/>
  <c r="DH34" i="14"/>
  <c r="DH29" i="14"/>
  <c r="DH24" i="14"/>
  <c r="DH9" i="14"/>
  <c r="DI2" i="14"/>
  <c r="DH4" i="14"/>
  <c r="DH3" i="14"/>
  <c r="DH10" i="14"/>
  <c r="DK8" i="14" l="1"/>
  <c r="DJ6" i="14"/>
  <c r="DJ5" i="14"/>
  <c r="DJ7" i="14"/>
  <c r="DI59" i="14"/>
  <c r="DI44" i="14"/>
  <c r="DI39" i="14"/>
  <c r="DI54" i="14"/>
  <c r="DI49" i="14"/>
  <c r="DI34" i="14"/>
  <c r="DI29" i="14"/>
  <c r="DI4" i="14"/>
  <c r="DI9" i="14"/>
  <c r="DJ2" i="14"/>
  <c r="DI24" i="14"/>
  <c r="DI3" i="14"/>
  <c r="DI10" i="14"/>
  <c r="DH18" i="14"/>
  <c r="DK5" i="14" l="1"/>
  <c r="DL8" i="14"/>
  <c r="DK7" i="14"/>
  <c r="DK6" i="14"/>
  <c r="DI18" i="14"/>
  <c r="DJ59" i="14"/>
  <c r="DJ54" i="14"/>
  <c r="DJ49" i="14"/>
  <c r="DJ44" i="14"/>
  <c r="DJ39" i="14"/>
  <c r="DJ29" i="14"/>
  <c r="DJ34" i="14"/>
  <c r="DJ24" i="14"/>
  <c r="DJ3" i="14"/>
  <c r="DJ9" i="14"/>
  <c r="DK2" i="14"/>
  <c r="DJ4" i="14"/>
  <c r="DJ10" i="14"/>
  <c r="DL6" i="14" l="1"/>
  <c r="DL5" i="14"/>
  <c r="DM8" i="14"/>
  <c r="DL7" i="14"/>
  <c r="DK54" i="14"/>
  <c r="DK49" i="14"/>
  <c r="DK59" i="14"/>
  <c r="DK39" i="14"/>
  <c r="DK34" i="14"/>
  <c r="DK29" i="14"/>
  <c r="DK24" i="14"/>
  <c r="DK44" i="14"/>
  <c r="DK3" i="14"/>
  <c r="DK9" i="14"/>
  <c r="DL2" i="14"/>
  <c r="DK4" i="14"/>
  <c r="DK10" i="14"/>
  <c r="DJ18" i="14"/>
  <c r="DN8" i="14" l="1"/>
  <c r="DM5" i="14"/>
  <c r="DM7" i="14"/>
  <c r="DM6" i="14"/>
  <c r="DL59" i="14"/>
  <c r="DL44" i="14"/>
  <c r="DL39" i="14"/>
  <c r="DL34" i="14"/>
  <c r="DL29" i="14"/>
  <c r="DL24" i="14"/>
  <c r="DL49" i="14"/>
  <c r="DL54" i="14"/>
  <c r="DL9" i="14"/>
  <c r="DM2" i="14"/>
  <c r="DL3" i="14"/>
  <c r="DL4" i="14"/>
  <c r="DL10" i="14"/>
  <c r="DK18" i="14"/>
  <c r="DO8" i="14" l="1"/>
  <c r="DN6" i="14"/>
  <c r="DN5" i="14"/>
  <c r="DN7" i="14"/>
  <c r="DM59" i="14"/>
  <c r="DM44" i="14"/>
  <c r="DM39" i="14"/>
  <c r="DM54" i="14"/>
  <c r="DM49" i="14"/>
  <c r="DM34" i="14"/>
  <c r="DM29" i="14"/>
  <c r="DM24" i="14"/>
  <c r="DM4" i="14"/>
  <c r="DN2" i="14"/>
  <c r="DM3" i="14"/>
  <c r="DM9" i="14"/>
  <c r="DM10" i="14"/>
  <c r="DL18" i="14"/>
  <c r="DO7" i="14" l="1"/>
  <c r="DP8" i="14"/>
  <c r="DO6" i="14"/>
  <c r="DO5" i="14"/>
  <c r="DN59" i="14"/>
  <c r="DN54" i="14"/>
  <c r="DN49" i="14"/>
  <c r="DN39" i="14"/>
  <c r="DN29" i="14"/>
  <c r="DN44" i="14"/>
  <c r="DN34" i="14"/>
  <c r="DN24" i="14"/>
  <c r="DN4" i="14"/>
  <c r="DN3" i="14"/>
  <c r="DN9" i="14"/>
  <c r="DO2" i="14"/>
  <c r="DN10" i="14"/>
  <c r="DM18" i="14"/>
  <c r="DP6" i="14" l="1"/>
  <c r="DP7" i="14"/>
  <c r="DP5" i="14"/>
  <c r="DQ8" i="14"/>
  <c r="DO59" i="14"/>
  <c r="DO54" i="14"/>
  <c r="DO49" i="14"/>
  <c r="DO44" i="14"/>
  <c r="DO34" i="14"/>
  <c r="DO29" i="14"/>
  <c r="DO24" i="14"/>
  <c r="DO39" i="14"/>
  <c r="DO3" i="14"/>
  <c r="DO9" i="14"/>
  <c r="DP2" i="14"/>
  <c r="DO4" i="14"/>
  <c r="DO10" i="14"/>
  <c r="DN18" i="14"/>
  <c r="DQ7" i="14" l="1"/>
  <c r="DQ5" i="14"/>
  <c r="DR8" i="14"/>
  <c r="DQ6" i="14"/>
  <c r="DO18" i="14"/>
  <c r="DP59" i="14"/>
  <c r="DP54" i="14"/>
  <c r="DP49" i="14"/>
  <c r="DP44" i="14"/>
  <c r="DP39" i="14"/>
  <c r="DP34" i="14"/>
  <c r="DP29" i="14"/>
  <c r="DP24" i="14"/>
  <c r="DP9" i="14"/>
  <c r="DQ2" i="14"/>
  <c r="DP4" i="14"/>
  <c r="DP10" i="14"/>
  <c r="DP3" i="14"/>
  <c r="DR5" i="14" l="1"/>
  <c r="DS8" i="14"/>
  <c r="DR6" i="14"/>
  <c r="DR7" i="14"/>
  <c r="DQ59" i="14"/>
  <c r="DQ44" i="14"/>
  <c r="DQ39" i="14"/>
  <c r="DQ49" i="14"/>
  <c r="DQ54" i="14"/>
  <c r="DQ29" i="14"/>
  <c r="DQ34" i="14"/>
  <c r="DQ4" i="14"/>
  <c r="DQ24" i="14"/>
  <c r="DQ3" i="14"/>
  <c r="DQ9" i="14"/>
  <c r="DR2" i="14"/>
  <c r="DQ10" i="14"/>
  <c r="DP18" i="14"/>
  <c r="DS5" i="14" l="1"/>
  <c r="DS7" i="14"/>
  <c r="DT8" i="14"/>
  <c r="DS6" i="14"/>
  <c r="DR59" i="14"/>
  <c r="DR54" i="14"/>
  <c r="DR49" i="14"/>
  <c r="DR44" i="14"/>
  <c r="DR39" i="14"/>
  <c r="DR29" i="14"/>
  <c r="DR34" i="14"/>
  <c r="DR24" i="14"/>
  <c r="DR3" i="14"/>
  <c r="DR4" i="14"/>
  <c r="DR9" i="14"/>
  <c r="DS2" i="14"/>
  <c r="DR10" i="14"/>
  <c r="DQ18" i="14"/>
  <c r="DU8" i="14" l="1"/>
  <c r="DT7" i="14"/>
  <c r="DT5" i="14"/>
  <c r="DT6" i="14"/>
  <c r="DS54" i="14"/>
  <c r="DS49" i="14"/>
  <c r="DS59" i="14"/>
  <c r="DS39" i="14"/>
  <c r="DS34" i="14"/>
  <c r="DS29" i="14"/>
  <c r="DS24" i="14"/>
  <c r="DS44" i="14"/>
  <c r="DS3" i="14"/>
  <c r="DS9" i="14"/>
  <c r="DT2" i="14"/>
  <c r="DS4" i="14"/>
  <c r="DS10" i="14"/>
  <c r="DR18" i="14"/>
  <c r="DV8" i="14" l="1"/>
  <c r="DU7" i="14"/>
  <c r="DU5" i="14"/>
  <c r="DU6" i="14"/>
  <c r="DT59" i="14"/>
  <c r="DT44" i="14"/>
  <c r="DT39" i="14"/>
  <c r="DT49" i="14"/>
  <c r="DT34" i="14"/>
  <c r="DT29" i="14"/>
  <c r="DT24" i="14"/>
  <c r="DT54" i="14"/>
  <c r="DT9" i="14"/>
  <c r="DU2" i="14"/>
  <c r="DT4" i="14"/>
  <c r="DT3" i="14"/>
  <c r="DT10" i="14"/>
  <c r="DS18" i="14"/>
  <c r="DV7" i="14" l="1"/>
  <c r="DW8" i="14"/>
  <c r="DV6" i="14"/>
  <c r="DV5" i="14"/>
  <c r="DU59" i="14"/>
  <c r="DU44" i="14"/>
  <c r="DU39" i="14"/>
  <c r="DU54" i="14"/>
  <c r="DU49" i="14"/>
  <c r="DU34" i="14"/>
  <c r="DU29" i="14"/>
  <c r="DU24" i="14"/>
  <c r="DU4" i="14"/>
  <c r="DV2" i="14"/>
  <c r="DU3" i="14"/>
  <c r="DU9" i="14"/>
  <c r="DU10" i="14"/>
  <c r="DT18" i="14"/>
  <c r="DX8" i="14" l="1"/>
  <c r="DW6" i="14"/>
  <c r="DW7" i="14"/>
  <c r="DW5" i="14"/>
  <c r="DU18" i="14"/>
  <c r="DV54" i="14"/>
  <c r="DV49" i="14"/>
  <c r="DV59" i="14"/>
  <c r="DV39" i="14"/>
  <c r="DV44" i="14"/>
  <c r="DV29" i="14"/>
  <c r="DV24" i="14"/>
  <c r="DV34" i="14"/>
  <c r="DV3" i="14"/>
  <c r="DV9" i="14"/>
  <c r="DW2" i="14"/>
  <c r="DV4" i="14"/>
  <c r="DV10" i="14"/>
  <c r="DY8" i="14" l="1"/>
  <c r="DX7" i="14"/>
  <c r="DX5" i="14"/>
  <c r="DX6" i="14"/>
  <c r="DW59" i="14"/>
  <c r="DW54" i="14"/>
  <c r="DW49" i="14"/>
  <c r="DW44" i="14"/>
  <c r="DW34" i="14"/>
  <c r="DW29" i="14"/>
  <c r="DW24" i="14"/>
  <c r="DW39" i="14"/>
  <c r="DW3" i="14"/>
  <c r="DW9" i="14"/>
  <c r="DX2" i="14"/>
  <c r="DW4" i="14"/>
  <c r="DW10" i="14"/>
  <c r="DV18" i="14"/>
  <c r="DY7" i="14" l="1"/>
  <c r="DY5" i="14"/>
  <c r="DY6" i="14"/>
  <c r="DZ8" i="14"/>
  <c r="DX59" i="14"/>
  <c r="DX54" i="14"/>
  <c r="DX49" i="14"/>
  <c r="DX44" i="14"/>
  <c r="DX39" i="14"/>
  <c r="DX34" i="14"/>
  <c r="DX29" i="14"/>
  <c r="DX24" i="14"/>
  <c r="DX9" i="14"/>
  <c r="DY2" i="14"/>
  <c r="DX3" i="14"/>
  <c r="DX4" i="14"/>
  <c r="DX10" i="14"/>
  <c r="DW18" i="14"/>
  <c r="DZ6" i="14" l="1"/>
  <c r="DZ7" i="14"/>
  <c r="DZ5" i="14"/>
  <c r="EA8" i="14"/>
  <c r="DX18" i="14"/>
  <c r="DY59" i="14"/>
  <c r="DY44" i="14"/>
  <c r="DY39" i="14"/>
  <c r="DY54" i="14"/>
  <c r="DY29" i="14"/>
  <c r="DY34" i="14"/>
  <c r="DY49" i="14"/>
  <c r="DY24" i="14"/>
  <c r="DY4" i="14"/>
  <c r="DZ2" i="14"/>
  <c r="DY3" i="14"/>
  <c r="DY9" i="14"/>
  <c r="DY10" i="14"/>
  <c r="EB8" i="14" l="1"/>
  <c r="EA7" i="14"/>
  <c r="EA5" i="14"/>
  <c r="EA6" i="14"/>
  <c r="DY18" i="14"/>
  <c r="DZ59" i="14"/>
  <c r="DZ54" i="14"/>
  <c r="DZ49" i="14"/>
  <c r="DZ44" i="14"/>
  <c r="DZ39" i="14"/>
  <c r="DZ29" i="14"/>
  <c r="DZ34" i="14"/>
  <c r="DZ24" i="14"/>
  <c r="DZ3" i="14"/>
  <c r="DZ4" i="14"/>
  <c r="DZ9" i="14"/>
  <c r="EA2" i="14"/>
  <c r="DZ10" i="14"/>
  <c r="EB5" i="14" l="1"/>
  <c r="EB6" i="14"/>
  <c r="EC8" i="14"/>
  <c r="EB7" i="14"/>
  <c r="EA54" i="14"/>
  <c r="EA49" i="14"/>
  <c r="EA59" i="14"/>
  <c r="EA39" i="14"/>
  <c r="EA34" i="14"/>
  <c r="EA29" i="14"/>
  <c r="EA24" i="14"/>
  <c r="EA44" i="14"/>
  <c r="EA3" i="14"/>
  <c r="EA9" i="14"/>
  <c r="EB2" i="14"/>
  <c r="EA4" i="14"/>
  <c r="EA10" i="14"/>
  <c r="DZ18" i="14"/>
  <c r="EC6" i="14" l="1"/>
  <c r="EC5" i="14"/>
  <c r="EC7" i="14"/>
  <c r="ED8" i="14"/>
  <c r="EA18" i="14"/>
  <c r="EB59" i="14"/>
  <c r="K59" i="14" s="1"/>
  <c r="EB44" i="14"/>
  <c r="K44" i="14" s="1"/>
  <c r="EB39" i="14"/>
  <c r="K39" i="14" s="1"/>
  <c r="EB34" i="14"/>
  <c r="EB29" i="14"/>
  <c r="EB24" i="14"/>
  <c r="K24" i="14" s="1"/>
  <c r="EB54" i="14"/>
  <c r="EB49" i="14"/>
  <c r="EB9" i="14"/>
  <c r="EC2" i="14"/>
  <c r="EB4" i="14"/>
  <c r="EB10" i="14"/>
  <c r="EB3" i="14"/>
  <c r="EE8" i="14" l="1"/>
  <c r="ED6" i="14"/>
  <c r="ED5" i="14"/>
  <c r="ED7" i="14"/>
  <c r="K49" i="14"/>
  <c r="K34" i="14"/>
  <c r="K54" i="14"/>
  <c r="EC59" i="14"/>
  <c r="EC44" i="14"/>
  <c r="EC39" i="14"/>
  <c r="EC54" i="14"/>
  <c r="EC49" i="14"/>
  <c r="EC34" i="14"/>
  <c r="EC24" i="14"/>
  <c r="EC4" i="14"/>
  <c r="EC3" i="14"/>
  <c r="EC29" i="14"/>
  <c r="EC9" i="14"/>
  <c r="ED2" i="14"/>
  <c r="EC10" i="14"/>
  <c r="EB18" i="14"/>
  <c r="K29" i="14"/>
  <c r="EE5" i="14" l="1"/>
  <c r="EE6" i="14"/>
  <c r="EF8" i="14"/>
  <c r="EE7" i="14"/>
  <c r="ED59" i="14"/>
  <c r="ED54" i="14"/>
  <c r="ED49" i="14"/>
  <c r="ED39" i="14"/>
  <c r="ED44" i="14"/>
  <c r="ED29" i="14"/>
  <c r="ED24" i="14"/>
  <c r="ED34" i="14"/>
  <c r="ED3" i="14"/>
  <c r="ED9" i="14"/>
  <c r="EE2" i="14"/>
  <c r="ED4" i="14"/>
  <c r="ED10" i="14"/>
  <c r="EC18" i="14"/>
  <c r="EF7" i="14" l="1"/>
  <c r="EF5" i="14"/>
  <c r="EF6" i="14"/>
  <c r="EG8" i="14"/>
  <c r="EE59" i="14"/>
  <c r="EE54" i="14"/>
  <c r="EE49" i="14"/>
  <c r="EE44" i="14"/>
  <c r="EE34" i="14"/>
  <c r="EE29" i="14"/>
  <c r="EE24" i="14"/>
  <c r="EE39" i="14"/>
  <c r="EE3" i="14"/>
  <c r="EE9" i="14"/>
  <c r="EF2" i="14"/>
  <c r="EE4" i="14"/>
  <c r="EE10" i="14"/>
  <c r="ED18" i="14"/>
  <c r="EG6" i="14" l="1"/>
  <c r="EG7" i="14"/>
  <c r="EG5" i="14"/>
  <c r="EH8" i="14"/>
  <c r="EF59" i="14"/>
  <c r="EF54" i="14"/>
  <c r="EF49" i="14"/>
  <c r="EF44" i="14"/>
  <c r="EF39" i="14"/>
  <c r="EF34" i="14"/>
  <c r="EF29" i="14"/>
  <c r="EF24" i="14"/>
  <c r="EF9" i="14"/>
  <c r="EG2" i="14"/>
  <c r="EF4" i="14"/>
  <c r="EF3" i="14"/>
  <c r="EF10" i="14"/>
  <c r="EE18" i="14"/>
  <c r="EH5" i="14" l="1"/>
  <c r="EH7" i="14"/>
  <c r="EI8" i="14"/>
  <c r="EH6" i="14"/>
  <c r="EG59" i="14"/>
  <c r="EG44" i="14"/>
  <c r="EG39" i="14"/>
  <c r="EG49" i="14"/>
  <c r="EG54" i="14"/>
  <c r="EG29" i="14"/>
  <c r="EG34" i="14"/>
  <c r="EG4" i="14"/>
  <c r="EG24" i="14"/>
  <c r="EH2" i="14"/>
  <c r="EG3" i="14"/>
  <c r="EG9" i="14"/>
  <c r="EG10" i="14"/>
  <c r="EF18" i="14"/>
  <c r="EI5" i="14" l="1"/>
  <c r="EJ8" i="14"/>
  <c r="EI6" i="14"/>
  <c r="EI7" i="14"/>
  <c r="EG18" i="14"/>
  <c r="EH59" i="14"/>
  <c r="EH54" i="14"/>
  <c r="EH49" i="14"/>
  <c r="EH44" i="14"/>
  <c r="EH39" i="14"/>
  <c r="EH29" i="14"/>
  <c r="EH34" i="14"/>
  <c r="EH24" i="14"/>
  <c r="EH3" i="14"/>
  <c r="EH4" i="14"/>
  <c r="EH9" i="14"/>
  <c r="EI2" i="14"/>
  <c r="EH10" i="14"/>
  <c r="EJ6" i="14" l="1"/>
  <c r="EK8" i="14"/>
  <c r="EJ7" i="14"/>
  <c r="EJ5" i="14"/>
  <c r="EH18" i="14"/>
  <c r="EI54" i="14"/>
  <c r="EI49" i="14"/>
  <c r="EI39" i="14"/>
  <c r="EI34" i="14"/>
  <c r="EI29" i="14"/>
  <c r="EI24" i="14"/>
  <c r="EI59" i="14"/>
  <c r="EI44" i="14"/>
  <c r="EI3" i="14"/>
  <c r="EI9" i="14"/>
  <c r="EJ2" i="14"/>
  <c r="EI4" i="14"/>
  <c r="EI10" i="14"/>
  <c r="EK6" i="14" l="1"/>
  <c r="EK5" i="14"/>
  <c r="EK7" i="14"/>
  <c r="EL8" i="14"/>
  <c r="EJ59" i="14"/>
  <c r="EJ44" i="14"/>
  <c r="EJ39" i="14"/>
  <c r="EJ49" i="14"/>
  <c r="EJ34" i="14"/>
  <c r="EJ29" i="14"/>
  <c r="EJ24" i="14"/>
  <c r="EJ54" i="14"/>
  <c r="EJ9" i="14"/>
  <c r="EK2" i="14"/>
  <c r="EJ3" i="14"/>
  <c r="EJ4" i="14"/>
  <c r="EJ10" i="14"/>
  <c r="EI18" i="14"/>
  <c r="EL5" i="14" l="1"/>
  <c r="EL6" i="14"/>
  <c r="EM8" i="14"/>
  <c r="EL7" i="14"/>
  <c r="EK59" i="14"/>
  <c r="EK44" i="14"/>
  <c r="EK39" i="14"/>
  <c r="EK54" i="14"/>
  <c r="EK49" i="14"/>
  <c r="EK34" i="14"/>
  <c r="EK24" i="14"/>
  <c r="EK29" i="14"/>
  <c r="EK4" i="14"/>
  <c r="EK3" i="14"/>
  <c r="EK9" i="14"/>
  <c r="EL2" i="14"/>
  <c r="EK10" i="14"/>
  <c r="EJ18" i="14"/>
  <c r="EM6" i="14" l="1"/>
  <c r="EM5" i="14"/>
  <c r="EM7" i="14"/>
  <c r="EN8" i="14"/>
  <c r="EL54" i="14"/>
  <c r="EL49" i="14"/>
  <c r="EL39" i="14"/>
  <c r="EL59" i="14"/>
  <c r="EL44" i="14"/>
  <c r="EL29" i="14"/>
  <c r="EL24" i="14"/>
  <c r="EL34" i="14"/>
  <c r="EL3" i="14"/>
  <c r="EL4" i="14"/>
  <c r="EL9" i="14"/>
  <c r="EM2" i="14"/>
  <c r="EL10" i="14"/>
  <c r="EK18" i="14"/>
  <c r="EN6" i="14" l="1"/>
  <c r="EN7" i="14"/>
  <c r="EN5" i="14"/>
  <c r="EM59" i="14"/>
  <c r="EM54" i="14"/>
  <c r="EM49" i="14"/>
  <c r="EM44" i="14"/>
  <c r="EM34" i="14"/>
  <c r="EM29" i="14"/>
  <c r="EM24" i="14"/>
  <c r="EM39" i="14"/>
  <c r="EM3" i="14"/>
  <c r="EM9" i="14"/>
  <c r="EN2" i="14"/>
  <c r="EM4" i="14"/>
  <c r="EM10" i="14"/>
  <c r="EL18" i="14"/>
  <c r="W23" i="14" l="1"/>
  <c r="V48" i="14"/>
  <c r="U53" i="14"/>
  <c r="N28" i="14"/>
  <c r="AE43" i="14"/>
  <c r="AI23" i="14"/>
  <c r="AI53" i="14"/>
  <c r="AH48" i="14"/>
  <c r="AT23" i="14"/>
  <c r="AV38" i="14"/>
  <c r="AU33" i="14"/>
  <c r="BH33" i="14"/>
  <c r="BF33" i="14"/>
  <c r="BH43" i="14"/>
  <c r="BG38" i="14"/>
  <c r="BN23" i="14"/>
  <c r="BS48" i="14"/>
  <c r="BR38" i="14"/>
  <c r="BR43" i="14"/>
  <c r="BT33" i="14"/>
  <c r="CB23" i="14"/>
  <c r="CA28" i="14"/>
  <c r="CE43" i="14"/>
  <c r="CF28" i="14"/>
  <c r="CL23" i="14"/>
  <c r="CP58" i="14"/>
  <c r="CN28" i="14"/>
  <c r="CQ53" i="14"/>
  <c r="CO43" i="14"/>
  <c r="CZ38" i="14"/>
  <c r="DD33" i="14"/>
  <c r="DP58" i="14"/>
  <c r="EB43" i="14"/>
  <c r="BT23" i="14"/>
  <c r="CO48" i="14"/>
  <c r="DN33" i="14"/>
  <c r="X23" i="14"/>
  <c r="X58" i="14"/>
  <c r="T28" i="14"/>
  <c r="R28" i="14"/>
  <c r="AF58" i="14"/>
  <c r="AG48" i="14"/>
  <c r="AJ23" i="14"/>
  <c r="AJ58" i="14"/>
  <c r="AT53" i="14"/>
  <c r="AT58" i="14"/>
  <c r="AT48" i="14"/>
  <c r="BE33" i="14"/>
  <c r="BE53" i="14"/>
  <c r="BF43" i="14"/>
  <c r="BH23" i="14"/>
  <c r="BR58" i="14"/>
  <c r="BQ58" i="14"/>
  <c r="BT38" i="14"/>
  <c r="BR33" i="14"/>
  <c r="BT53" i="14"/>
  <c r="CD58" i="14"/>
  <c r="CC58" i="14"/>
  <c r="CE58" i="14"/>
  <c r="CF43" i="14"/>
  <c r="CN23" i="14"/>
  <c r="CR53" i="14"/>
  <c r="CO33" i="14"/>
  <c r="CP38" i="14"/>
  <c r="CR28" i="14"/>
  <c r="DA28" i="14"/>
  <c r="DD43" i="14"/>
  <c r="DA23" i="14"/>
  <c r="DC43" i="14"/>
  <c r="DN28" i="14"/>
  <c r="DO23" i="14"/>
  <c r="DM28" i="14"/>
  <c r="DO48" i="14"/>
  <c r="EA28" i="14"/>
  <c r="DZ43" i="14"/>
  <c r="DZ38" i="14"/>
  <c r="DC28" i="14"/>
  <c r="DO58" i="14"/>
  <c r="DO33" i="14"/>
  <c r="EB48" i="14"/>
  <c r="DY53" i="14"/>
  <c r="BH28" i="14"/>
  <c r="BZ58" i="14"/>
  <c r="CN48" i="14"/>
  <c r="DD58" i="14"/>
  <c r="EA58" i="14"/>
  <c r="T58" i="14"/>
  <c r="W53" i="14"/>
  <c r="V43" i="14"/>
  <c r="X38" i="14"/>
  <c r="Q28" i="14"/>
  <c r="AF28" i="14"/>
  <c r="AH53" i="14"/>
  <c r="AJ33" i="14"/>
  <c r="AR23" i="14"/>
  <c r="AS58" i="14"/>
  <c r="AR33" i="14"/>
  <c r="AU43" i="14"/>
  <c r="BD33" i="14"/>
  <c r="BF53" i="14"/>
  <c r="BH53" i="14"/>
  <c r="BG53" i="14"/>
  <c r="BO33" i="14"/>
  <c r="BQ38" i="14"/>
  <c r="BP23" i="14"/>
  <c r="BT43" i="14"/>
  <c r="BT48" i="14"/>
  <c r="CB48" i="14"/>
  <c r="CC53" i="14"/>
  <c r="CF58" i="14"/>
  <c r="CF33" i="14"/>
  <c r="CM23" i="14"/>
  <c r="CO38" i="14"/>
  <c r="CO28" i="14"/>
  <c r="CQ48" i="14"/>
  <c r="CQ33" i="14"/>
  <c r="DC33" i="14"/>
  <c r="DB28" i="14"/>
  <c r="DD48" i="14"/>
  <c r="DO38" i="14"/>
  <c r="DP28" i="14"/>
  <c r="DZ53" i="14"/>
  <c r="BG43" i="14"/>
  <c r="CC23" i="14"/>
  <c r="CQ28" i="14"/>
  <c r="DP53" i="14"/>
  <c r="W58" i="14"/>
  <c r="U43" i="14"/>
  <c r="X53" i="14"/>
  <c r="X33" i="14"/>
  <c r="P28" i="14"/>
  <c r="AE58" i="14"/>
  <c r="AG33" i="14"/>
  <c r="AI58" i="14"/>
  <c r="AP33" i="14"/>
  <c r="AS38" i="14"/>
  <c r="AU48" i="14"/>
  <c r="AU38" i="14"/>
  <c r="BD48" i="14"/>
  <c r="BE43" i="14"/>
  <c r="BE28" i="14"/>
  <c r="BG28" i="14"/>
  <c r="BO53" i="14"/>
  <c r="BS23" i="14"/>
  <c r="BP33" i="14"/>
  <c r="BR53" i="14"/>
  <c r="CC28" i="14"/>
  <c r="CD43" i="14"/>
  <c r="CE48" i="14"/>
  <c r="CF23" i="14"/>
  <c r="CP23" i="14"/>
  <c r="CN33" i="14"/>
  <c r="CP53" i="14"/>
  <c r="CQ23" i="14"/>
  <c r="CR23" i="14"/>
  <c r="CZ28" i="14"/>
  <c r="CZ23" i="14"/>
  <c r="DB38" i="14"/>
  <c r="DB23" i="14"/>
  <c r="DC38" i="14"/>
  <c r="DN53" i="14"/>
  <c r="DN38" i="14"/>
  <c r="DM58" i="14"/>
  <c r="DP23" i="14"/>
  <c r="EA48" i="14"/>
  <c r="DZ48" i="14"/>
  <c r="EB58" i="14"/>
  <c r="DN23" i="14"/>
  <c r="EA53" i="14"/>
  <c r="EB33" i="14"/>
  <c r="W28" i="14"/>
  <c r="AH43" i="14"/>
  <c r="AV53" i="14"/>
  <c r="BO48" i="14"/>
  <c r="CD38" i="14"/>
  <c r="DC53" i="14"/>
  <c r="DO53" i="14"/>
  <c r="U23" i="14"/>
  <c r="U33" i="14"/>
  <c r="X43" i="14"/>
  <c r="O28" i="14"/>
  <c r="M28" i="14"/>
  <c r="M30" i="14" s="1"/>
  <c r="N27" i="14" s="1"/>
  <c r="N30" i="14" s="1"/>
  <c r="O27" i="14" s="1"/>
  <c r="AH33" i="14"/>
  <c r="AJ38" i="14"/>
  <c r="AH28" i="14"/>
  <c r="AQ58" i="14"/>
  <c r="AV43" i="14"/>
  <c r="AV28" i="14"/>
  <c r="AT38" i="14"/>
  <c r="BD58" i="14"/>
  <c r="BH58" i="14"/>
  <c r="BH38" i="14"/>
  <c r="BG48" i="14"/>
  <c r="BQ28" i="14"/>
  <c r="BS38" i="14"/>
  <c r="BP58" i="14"/>
  <c r="BR48" i="14"/>
  <c r="CD48" i="14"/>
  <c r="CE38" i="14"/>
  <c r="CE23" i="14"/>
  <c r="CE33" i="14"/>
  <c r="CM38" i="14"/>
  <c r="CP48" i="14"/>
  <c r="CP33" i="14"/>
  <c r="CQ38" i="14"/>
  <c r="CP43" i="14"/>
  <c r="DB48" i="14"/>
  <c r="DA48" i="14"/>
  <c r="DB33" i="14"/>
  <c r="DB58" i="14"/>
  <c r="DC23" i="14"/>
  <c r="DM33" i="14"/>
  <c r="DO28" i="14"/>
  <c r="DP38" i="14"/>
  <c r="DZ28" i="14"/>
  <c r="V33" i="14"/>
  <c r="AJ53" i="14"/>
  <c r="AT28" i="14"/>
  <c r="BD38" i="14"/>
  <c r="BS33" i="14"/>
  <c r="CE28" i="14"/>
  <c r="CZ58" i="14"/>
  <c r="DX53" i="14"/>
  <c r="V58" i="14"/>
  <c r="T53" i="14"/>
  <c r="W33" i="14"/>
  <c r="X28" i="14"/>
  <c r="S28" i="14"/>
  <c r="AG28" i="14"/>
  <c r="AF48" i="14"/>
  <c r="AI28" i="14"/>
  <c r="AQ48" i="14"/>
  <c r="AS43" i="14"/>
  <c r="AV48" i="14"/>
  <c r="AV33" i="14"/>
  <c r="BD53" i="14"/>
  <c r="BE48" i="14"/>
  <c r="BG33" i="14"/>
  <c r="BO43" i="14"/>
  <c r="BS53" i="14"/>
  <c r="BR28" i="14"/>
  <c r="BQ23" i="14"/>
  <c r="BR23" i="14"/>
  <c r="CD23" i="14"/>
  <c r="CF53" i="14"/>
  <c r="CC48" i="14"/>
  <c r="CF48" i="14"/>
  <c r="CN53" i="14"/>
  <c r="CR48" i="14"/>
  <c r="CO23" i="14"/>
  <c r="CQ58" i="14"/>
  <c r="CR58" i="14"/>
  <c r="CZ53" i="14"/>
  <c r="CZ33" i="14"/>
  <c r="DA38" i="14"/>
  <c r="DD53" i="14"/>
  <c r="DL48" i="14"/>
  <c r="DO43" i="14"/>
  <c r="DM43" i="14"/>
  <c r="DM23" i="14"/>
  <c r="DP48" i="14"/>
  <c r="DX33" i="14"/>
  <c r="DY33" i="14"/>
  <c r="EB28" i="14"/>
  <c r="V23" i="14"/>
  <c r="V38" i="14"/>
  <c r="U28" i="14"/>
  <c r="AI38" i="14"/>
  <c r="AT43" i="14"/>
  <c r="BE23" i="14"/>
  <c r="BT28" i="14"/>
  <c r="CR38" i="14"/>
  <c r="DN48" i="14"/>
  <c r="EB53" i="14"/>
  <c r="U48" i="14"/>
  <c r="W38" i="14"/>
  <c r="W48" i="14"/>
  <c r="V28" i="14"/>
  <c r="AG58" i="14"/>
  <c r="AH58" i="14"/>
  <c r="AJ43" i="14"/>
  <c r="AI48" i="14"/>
  <c r="AV58" i="14"/>
  <c r="AV23" i="14"/>
  <c r="AV13" i="14" s="1"/>
  <c r="AV16" i="14" s="1"/>
  <c r="AU23" i="14"/>
  <c r="BE38" i="14"/>
  <c r="BG23" i="14"/>
  <c r="BG58" i="14"/>
  <c r="BH48" i="14"/>
  <c r="BN53" i="14"/>
  <c r="BQ43" i="14"/>
  <c r="BP48" i="14"/>
  <c r="BS43" i="14"/>
  <c r="BT58" i="14"/>
  <c r="BZ48" i="14"/>
  <c r="CD33" i="14"/>
  <c r="CD53" i="14"/>
  <c r="CF38" i="14"/>
  <c r="CM53" i="14"/>
  <c r="CQ43" i="14"/>
  <c r="CN38" i="14"/>
  <c r="CR43" i="14"/>
  <c r="CR33" i="14"/>
  <c r="DD38" i="14"/>
  <c r="DB53" i="14"/>
  <c r="DC58" i="14"/>
  <c r="DC48" i="14"/>
  <c r="DL38" i="14"/>
  <c r="DM53" i="14"/>
  <c r="DP33" i="14"/>
  <c r="DP43" i="14"/>
  <c r="DY23" i="14"/>
  <c r="EA43" i="14"/>
  <c r="EB23" i="14"/>
  <c r="DA58" i="14"/>
  <c r="DD28" i="14"/>
  <c r="DK43" i="14"/>
  <c r="DL23" i="14"/>
  <c r="DM48" i="14"/>
  <c r="DZ58" i="14"/>
  <c r="EA38" i="14"/>
  <c r="BQ48" i="14"/>
  <c r="CN58" i="14"/>
  <c r="DA43" i="14"/>
  <c r="DY38" i="14"/>
  <c r="EM18" i="14"/>
  <c r="EN59" i="14"/>
  <c r="EK58" i="14" s="1"/>
  <c r="EN54" i="14"/>
  <c r="EN53" i="14" s="1"/>
  <c r="EN49" i="14"/>
  <c r="EN44" i="14"/>
  <c r="EN39" i="14"/>
  <c r="EK38" i="14" s="1"/>
  <c r="EN34" i="14"/>
  <c r="EL33" i="14" s="1"/>
  <c r="EN29" i="14"/>
  <c r="EN24" i="14"/>
  <c r="EK23" i="14" s="1"/>
  <c r="EN9" i="14"/>
  <c r="EN4" i="14"/>
  <c r="EN10" i="14"/>
  <c r="EN3" i="14"/>
  <c r="EJ48" i="14"/>
  <c r="EL48" i="14"/>
  <c r="EN48" i="14"/>
  <c r="O30" i="14" l="1"/>
  <c r="P27" i="14" s="1"/>
  <c r="P30" i="14" s="1"/>
  <c r="Q27" i="14" s="1"/>
  <c r="Q30" i="14" s="1"/>
  <c r="R27" i="14" s="1"/>
  <c r="R30" i="14" s="1"/>
  <c r="S27" i="14" s="1"/>
  <c r="S30" i="14" s="1"/>
  <c r="T27" i="14" s="1"/>
  <c r="T30" i="14" s="1"/>
  <c r="U27" i="14" s="1"/>
  <c r="U30" i="14" s="1"/>
  <c r="V27" i="14" s="1"/>
  <c r="V30" i="14" s="1"/>
  <c r="W27" i="14" s="1"/>
  <c r="W30" i="14" s="1"/>
  <c r="X27" i="14" s="1"/>
  <c r="X30" i="14" s="1"/>
  <c r="Y27" i="14" s="1"/>
  <c r="BR13" i="14"/>
  <c r="BR16" i="14" s="1"/>
  <c r="BG13" i="14"/>
  <c r="BG16" i="14" s="1"/>
  <c r="DO13" i="14"/>
  <c r="DO16" i="14" s="1"/>
  <c r="CF13" i="14"/>
  <c r="CF16" i="14" s="1"/>
  <c r="DP13" i="14"/>
  <c r="DP16" i="14" s="1"/>
  <c r="DC13" i="14"/>
  <c r="DC16" i="14" s="1"/>
  <c r="CR13" i="14"/>
  <c r="CR16" i="14" s="1"/>
  <c r="BH13" i="14"/>
  <c r="BH16" i="14" s="1"/>
  <c r="CQ13" i="14"/>
  <c r="CQ16" i="14" s="1"/>
  <c r="BT13" i="14"/>
  <c r="BT16" i="14" s="1"/>
  <c r="EN23" i="14"/>
  <c r="M23" i="14"/>
  <c r="N23" i="14"/>
  <c r="O23" i="14"/>
  <c r="P23" i="14"/>
  <c r="Q23" i="14"/>
  <c r="S23" i="14"/>
  <c r="R23" i="14"/>
  <c r="T23" i="14"/>
  <c r="Z23" i="14"/>
  <c r="Y23" i="14"/>
  <c r="AC23" i="14"/>
  <c r="AA23" i="14"/>
  <c r="AB23" i="14"/>
  <c r="AD23" i="14"/>
  <c r="AG23" i="14"/>
  <c r="AE23" i="14"/>
  <c r="AF23" i="14"/>
  <c r="AH23" i="14"/>
  <c r="AM23" i="14"/>
  <c r="AN23" i="14"/>
  <c r="AL23" i="14"/>
  <c r="AK23" i="14"/>
  <c r="AP23" i="14"/>
  <c r="AO23" i="14"/>
  <c r="AS23" i="14"/>
  <c r="AQ23" i="14"/>
  <c r="AW23" i="14"/>
  <c r="AY23" i="14"/>
  <c r="AX23" i="14"/>
  <c r="BA23" i="14"/>
  <c r="AZ23" i="14"/>
  <c r="BC23" i="14"/>
  <c r="BB23" i="14"/>
  <c r="BF23" i="14"/>
  <c r="BD23" i="14"/>
  <c r="BJ23" i="14"/>
  <c r="BK23" i="14"/>
  <c r="BI23" i="14"/>
  <c r="BO23" i="14"/>
  <c r="BL23" i="14"/>
  <c r="BM23" i="14"/>
  <c r="BW23" i="14"/>
  <c r="BX23" i="14"/>
  <c r="BU23" i="14"/>
  <c r="BV23" i="14"/>
  <c r="BZ23" i="14"/>
  <c r="BY23" i="14"/>
  <c r="CA23" i="14"/>
  <c r="CI23" i="14"/>
  <c r="CH23" i="14"/>
  <c r="CG23" i="14"/>
  <c r="CK23" i="14"/>
  <c r="CJ23" i="14"/>
  <c r="CW23" i="14"/>
  <c r="CS23" i="14"/>
  <c r="CU23" i="14"/>
  <c r="CX23" i="14"/>
  <c r="CT23" i="14"/>
  <c r="CY23" i="14"/>
  <c r="CV23" i="14"/>
  <c r="DD23" i="14"/>
  <c r="DD13" i="14" s="1"/>
  <c r="DD16" i="14" s="1"/>
  <c r="DF23" i="14"/>
  <c r="DH23" i="14"/>
  <c r="DG23" i="14"/>
  <c r="DE23" i="14"/>
  <c r="DK23" i="14"/>
  <c r="DI23" i="14"/>
  <c r="DJ23" i="14"/>
  <c r="DS23" i="14"/>
  <c r="DQ23" i="14"/>
  <c r="DR23" i="14"/>
  <c r="DT23" i="14"/>
  <c r="DU23" i="14"/>
  <c r="DV23" i="14"/>
  <c r="DW23" i="14"/>
  <c r="DX23" i="14"/>
  <c r="DZ23" i="14"/>
  <c r="EA23" i="14"/>
  <c r="EE23" i="14"/>
  <c r="ED23" i="14"/>
  <c r="EC23" i="14"/>
  <c r="EF23" i="14"/>
  <c r="EH23" i="14"/>
  <c r="EG23" i="14"/>
  <c r="EI23" i="14"/>
  <c r="EJ23" i="14"/>
  <c r="EM23" i="14"/>
  <c r="EL23" i="14"/>
  <c r="P43" i="14"/>
  <c r="M43" i="14"/>
  <c r="S43" i="14"/>
  <c r="O43" i="14"/>
  <c r="N43" i="14"/>
  <c r="Q43" i="14"/>
  <c r="T43" i="14"/>
  <c r="R43" i="14"/>
  <c r="W43" i="14"/>
  <c r="W13" i="14" s="1"/>
  <c r="W16" i="14" s="1"/>
  <c r="Y43" i="14"/>
  <c r="AC43" i="14"/>
  <c r="Z43" i="14"/>
  <c r="AB43" i="14"/>
  <c r="AA43" i="14"/>
  <c r="AD43" i="14"/>
  <c r="AF43" i="14"/>
  <c r="AI43" i="14"/>
  <c r="AG43" i="14"/>
  <c r="AL43" i="14"/>
  <c r="AK43" i="14"/>
  <c r="AM43" i="14"/>
  <c r="AN43" i="14"/>
  <c r="AP43" i="14"/>
  <c r="AQ43" i="14"/>
  <c r="AO43" i="14"/>
  <c r="AR43" i="14"/>
  <c r="AW43" i="14"/>
  <c r="AY43" i="14"/>
  <c r="AX43" i="14"/>
  <c r="AZ43" i="14"/>
  <c r="BC43" i="14"/>
  <c r="BD43" i="14"/>
  <c r="BA43" i="14"/>
  <c r="BB43" i="14"/>
  <c r="BJ43" i="14"/>
  <c r="BI43" i="14"/>
  <c r="BK43" i="14"/>
  <c r="BL43" i="14"/>
  <c r="BM43" i="14"/>
  <c r="BN43" i="14"/>
  <c r="BP43" i="14"/>
  <c r="BW43" i="14"/>
  <c r="BX43" i="14"/>
  <c r="BY43" i="14"/>
  <c r="BV43" i="14"/>
  <c r="BU43" i="14"/>
  <c r="BZ43" i="14"/>
  <c r="CB43" i="14"/>
  <c r="CC43" i="14"/>
  <c r="CA43" i="14"/>
  <c r="CG43" i="14"/>
  <c r="CH43" i="14"/>
  <c r="CJ43" i="14"/>
  <c r="CI43" i="14"/>
  <c r="CK43" i="14"/>
  <c r="CN43" i="14"/>
  <c r="CN13" i="14" s="1"/>
  <c r="CN16" i="14" s="1"/>
  <c r="CL43" i="14"/>
  <c r="CM43" i="14"/>
  <c r="CV43" i="14"/>
  <c r="CU43" i="14"/>
  <c r="CW43" i="14"/>
  <c r="CT43" i="14"/>
  <c r="CS43" i="14"/>
  <c r="CX43" i="14"/>
  <c r="CZ43" i="14"/>
  <c r="CY43" i="14"/>
  <c r="DB43" i="14"/>
  <c r="DB13" i="14" s="1"/>
  <c r="DB16" i="14" s="1"/>
  <c r="DG43" i="14"/>
  <c r="DE43" i="14"/>
  <c r="DI43" i="14"/>
  <c r="DF43" i="14"/>
  <c r="DH43" i="14"/>
  <c r="DJ43" i="14"/>
  <c r="DN43" i="14"/>
  <c r="DL43" i="14"/>
  <c r="DQ43" i="14"/>
  <c r="DS43" i="14"/>
  <c r="DR43" i="14"/>
  <c r="DT43" i="14"/>
  <c r="DU43" i="14"/>
  <c r="DW43" i="14"/>
  <c r="DV43" i="14"/>
  <c r="DY43" i="14"/>
  <c r="DX43" i="14"/>
  <c r="EE43" i="14"/>
  <c r="EC43" i="14"/>
  <c r="EF43" i="14"/>
  <c r="ED43" i="14"/>
  <c r="EH43" i="14"/>
  <c r="EG43" i="14"/>
  <c r="EI43" i="14"/>
  <c r="EJ43" i="14"/>
  <c r="EM43" i="14"/>
  <c r="EL43" i="14"/>
  <c r="EK43" i="14"/>
  <c r="EJ33" i="14"/>
  <c r="AA28" i="14"/>
  <c r="Y28" i="14"/>
  <c r="Z28" i="14"/>
  <c r="AE28" i="14"/>
  <c r="AC28" i="14"/>
  <c r="AB28" i="14"/>
  <c r="AD28" i="14"/>
  <c r="AJ28" i="14"/>
  <c r="AK28" i="14"/>
  <c r="AL28" i="14"/>
  <c r="AM28" i="14"/>
  <c r="AN28" i="14"/>
  <c r="AS28" i="14"/>
  <c r="AP28" i="14"/>
  <c r="AQ28" i="14"/>
  <c r="AO28" i="14"/>
  <c r="AR28" i="14"/>
  <c r="AU28" i="14"/>
  <c r="AY28" i="14"/>
  <c r="AZ28" i="14"/>
  <c r="AX28" i="14"/>
  <c r="AW28" i="14"/>
  <c r="BC28" i="14"/>
  <c r="BF28" i="14"/>
  <c r="BA28" i="14"/>
  <c r="BD28" i="14"/>
  <c r="BB28" i="14"/>
  <c r="BJ28" i="14"/>
  <c r="BI28" i="14"/>
  <c r="BK28" i="14"/>
  <c r="BL28" i="14"/>
  <c r="BP28" i="14"/>
  <c r="BN28" i="14"/>
  <c r="BM28" i="14"/>
  <c r="BO28" i="14"/>
  <c r="BS28" i="14"/>
  <c r="BV28" i="14"/>
  <c r="BW28" i="14"/>
  <c r="BU28" i="14"/>
  <c r="BZ28" i="14"/>
  <c r="CB28" i="14"/>
  <c r="BX28" i="14"/>
  <c r="BY28" i="14"/>
  <c r="CD28" i="14"/>
  <c r="CD13" i="14" s="1"/>
  <c r="CD16" i="14" s="1"/>
  <c r="CI28" i="14"/>
  <c r="CH28" i="14"/>
  <c r="CG28" i="14"/>
  <c r="CK28" i="14"/>
  <c r="CJ28" i="14"/>
  <c r="CM28" i="14"/>
  <c r="CL28" i="14"/>
  <c r="CP28" i="14"/>
  <c r="CP13" i="14" s="1"/>
  <c r="CP16" i="14" s="1"/>
  <c r="CS28" i="14"/>
  <c r="CT28" i="14"/>
  <c r="CU28" i="14"/>
  <c r="CV28" i="14"/>
  <c r="CW28" i="14"/>
  <c r="CX28" i="14"/>
  <c r="CY28" i="14"/>
  <c r="DG28" i="14"/>
  <c r="DI28" i="14"/>
  <c r="DE28" i="14"/>
  <c r="DF28" i="14"/>
  <c r="DH28" i="14"/>
  <c r="DK28" i="14"/>
  <c r="DJ28" i="14"/>
  <c r="DL28" i="14"/>
  <c r="DQ28" i="14"/>
  <c r="DR28" i="14"/>
  <c r="DS28" i="14"/>
  <c r="DW28" i="14"/>
  <c r="DT28" i="14"/>
  <c r="DU28" i="14"/>
  <c r="DV28" i="14"/>
  <c r="DY28" i="14"/>
  <c r="DX28" i="14"/>
  <c r="EC28" i="14"/>
  <c r="ED28" i="14"/>
  <c r="EE28" i="14"/>
  <c r="EI28" i="14"/>
  <c r="EF28" i="14"/>
  <c r="EH28" i="14"/>
  <c r="EG28" i="14"/>
  <c r="EK28" i="14"/>
  <c r="EM28" i="14"/>
  <c r="EL28" i="14"/>
  <c r="EJ28" i="14"/>
  <c r="O48" i="14"/>
  <c r="P48" i="14"/>
  <c r="M48" i="14"/>
  <c r="N48" i="14"/>
  <c r="Q48" i="14"/>
  <c r="R48" i="14"/>
  <c r="T48" i="14"/>
  <c r="S48" i="14"/>
  <c r="X48" i="14"/>
  <c r="X13" i="14" s="1"/>
  <c r="X16" i="14" s="1"/>
  <c r="Z48" i="14"/>
  <c r="Y48" i="14"/>
  <c r="AC48" i="14"/>
  <c r="AA48" i="14"/>
  <c r="AB48" i="14"/>
  <c r="AD48" i="14"/>
  <c r="AE48" i="14"/>
  <c r="AJ48" i="14"/>
  <c r="AN48" i="14"/>
  <c r="AK48" i="14"/>
  <c r="AM48" i="14"/>
  <c r="AO48" i="14"/>
  <c r="AL48" i="14"/>
  <c r="AR48" i="14"/>
  <c r="AP48" i="14"/>
  <c r="AS48" i="14"/>
  <c r="AZ48" i="14"/>
  <c r="AX48" i="14"/>
  <c r="AY48" i="14"/>
  <c r="AW48" i="14"/>
  <c r="BC48" i="14"/>
  <c r="BB48" i="14"/>
  <c r="BA48" i="14"/>
  <c r="BF48" i="14"/>
  <c r="BK48" i="14"/>
  <c r="BI48" i="14"/>
  <c r="BJ48" i="14"/>
  <c r="BL48" i="14"/>
  <c r="BN48" i="14"/>
  <c r="BM48" i="14"/>
  <c r="BX48" i="14"/>
  <c r="CA48" i="14"/>
  <c r="BU48" i="14"/>
  <c r="BW48" i="14"/>
  <c r="BV48" i="14"/>
  <c r="BY48" i="14"/>
  <c r="CG48" i="14"/>
  <c r="CK48" i="14"/>
  <c r="CI48" i="14"/>
  <c r="CH48" i="14"/>
  <c r="CJ48" i="14"/>
  <c r="CM48" i="14"/>
  <c r="CL48" i="14"/>
  <c r="CU48" i="14"/>
  <c r="CW48" i="14"/>
  <c r="CS48" i="14"/>
  <c r="CT48" i="14"/>
  <c r="CV48" i="14"/>
  <c r="CX48" i="14"/>
  <c r="CY48" i="14"/>
  <c r="CZ48" i="14"/>
  <c r="DE48" i="14"/>
  <c r="DF48" i="14"/>
  <c r="DG48" i="14"/>
  <c r="DJ48" i="14"/>
  <c r="DI48" i="14"/>
  <c r="DH48" i="14"/>
  <c r="DK48" i="14"/>
  <c r="DS48" i="14"/>
  <c r="DR48" i="14"/>
  <c r="DQ48" i="14"/>
  <c r="DW48" i="14"/>
  <c r="DU48" i="14"/>
  <c r="DT48" i="14"/>
  <c r="DV48" i="14"/>
  <c r="DX48" i="14"/>
  <c r="DY48" i="14"/>
  <c r="ED48" i="14"/>
  <c r="EC48" i="14"/>
  <c r="EE48" i="14"/>
  <c r="EI48" i="14"/>
  <c r="EF48" i="14"/>
  <c r="EH48" i="14"/>
  <c r="EG48" i="14"/>
  <c r="EM48" i="14"/>
  <c r="EK48" i="14"/>
  <c r="EN43" i="14"/>
  <c r="EN28" i="14"/>
  <c r="M33" i="14"/>
  <c r="P33" i="14"/>
  <c r="N33" i="14"/>
  <c r="O33" i="14"/>
  <c r="Q33" i="14"/>
  <c r="S33" i="14"/>
  <c r="T33" i="14"/>
  <c r="R33" i="14"/>
  <c r="AA33" i="14"/>
  <c r="Y33" i="14"/>
  <c r="Z33" i="14"/>
  <c r="AC33" i="14"/>
  <c r="AB33" i="14"/>
  <c r="AF33" i="14"/>
  <c r="AD33" i="14"/>
  <c r="AI33" i="14"/>
  <c r="AI13" i="14" s="1"/>
  <c r="AI16" i="14" s="1"/>
  <c r="AE33" i="14"/>
  <c r="AK33" i="14"/>
  <c r="AL33" i="14"/>
  <c r="AM33" i="14"/>
  <c r="AN33" i="14"/>
  <c r="AO33" i="14"/>
  <c r="AQ33" i="14"/>
  <c r="AS33" i="14"/>
  <c r="AT33" i="14"/>
  <c r="AT13" i="14" s="1"/>
  <c r="AT16" i="14" s="1"/>
  <c r="AY33" i="14"/>
  <c r="AX33" i="14"/>
  <c r="AW33" i="14"/>
  <c r="AZ33" i="14"/>
  <c r="BB33" i="14"/>
  <c r="BA33" i="14"/>
  <c r="BC33" i="14"/>
  <c r="BI33" i="14"/>
  <c r="BJ33" i="14"/>
  <c r="BK33" i="14"/>
  <c r="BN33" i="14"/>
  <c r="BL33" i="14"/>
  <c r="BM33" i="14"/>
  <c r="BQ33" i="14"/>
  <c r="BW33" i="14"/>
  <c r="BX33" i="14"/>
  <c r="BU33" i="14"/>
  <c r="BV33" i="14"/>
  <c r="BZ33" i="14"/>
  <c r="CA33" i="14"/>
  <c r="BY33" i="14"/>
  <c r="CC33" i="14"/>
  <c r="CB33" i="14"/>
  <c r="CG33" i="14"/>
  <c r="CI33" i="14"/>
  <c r="CH33" i="14"/>
  <c r="CK33" i="14"/>
  <c r="CJ33" i="14"/>
  <c r="CM33" i="14"/>
  <c r="CL33" i="14"/>
  <c r="CS33" i="14"/>
  <c r="CV33" i="14"/>
  <c r="CU33" i="14"/>
  <c r="CY33" i="14"/>
  <c r="CX33" i="14"/>
  <c r="CT33" i="14"/>
  <c r="CW33" i="14"/>
  <c r="DA33" i="14"/>
  <c r="DE33" i="14"/>
  <c r="DF33" i="14"/>
  <c r="DG33" i="14"/>
  <c r="DH33" i="14"/>
  <c r="DK33" i="14"/>
  <c r="DJ33" i="14"/>
  <c r="DI33" i="14"/>
  <c r="DL33" i="14"/>
  <c r="DS33" i="14"/>
  <c r="DQ33" i="14"/>
  <c r="DW33" i="14"/>
  <c r="DR33" i="14"/>
  <c r="DT33" i="14"/>
  <c r="DU33" i="14"/>
  <c r="EA33" i="14"/>
  <c r="DV33" i="14"/>
  <c r="DZ33" i="14"/>
  <c r="EC33" i="14"/>
  <c r="EE33" i="14"/>
  <c r="ED33" i="14"/>
  <c r="EG33" i="14"/>
  <c r="EF33" i="14"/>
  <c r="EI33" i="14"/>
  <c r="EH33" i="14"/>
  <c r="EK33" i="14"/>
  <c r="EM33" i="14"/>
  <c r="O53" i="14"/>
  <c r="P53" i="14"/>
  <c r="M53" i="14"/>
  <c r="N53" i="14"/>
  <c r="Q53" i="14"/>
  <c r="S53" i="14"/>
  <c r="V53" i="14"/>
  <c r="V13" i="14" s="1"/>
  <c r="V16" i="14" s="1"/>
  <c r="R53" i="14"/>
  <c r="AA53" i="14"/>
  <c r="Z53" i="14"/>
  <c r="AB53" i="14"/>
  <c r="Y53" i="14"/>
  <c r="AC53" i="14"/>
  <c r="AF53" i="14"/>
  <c r="AD53" i="14"/>
  <c r="AG53" i="14"/>
  <c r="AE53" i="14"/>
  <c r="AL53" i="14"/>
  <c r="AK53" i="14"/>
  <c r="AM53" i="14"/>
  <c r="AN53" i="14"/>
  <c r="AP53" i="14"/>
  <c r="AQ53" i="14"/>
  <c r="AO53" i="14"/>
  <c r="AR53" i="14"/>
  <c r="AS53" i="14"/>
  <c r="AU53" i="14"/>
  <c r="AW53" i="14"/>
  <c r="AX53" i="14"/>
  <c r="AY53" i="14"/>
  <c r="AZ53" i="14"/>
  <c r="BA53" i="14"/>
  <c r="BC53" i="14"/>
  <c r="BB53" i="14"/>
  <c r="BI53" i="14"/>
  <c r="BL53" i="14"/>
  <c r="BK53" i="14"/>
  <c r="BJ53" i="14"/>
  <c r="BP53" i="14"/>
  <c r="BM53" i="14"/>
  <c r="BQ53" i="14"/>
  <c r="BY53" i="14"/>
  <c r="BU53" i="14"/>
  <c r="BV53" i="14"/>
  <c r="BW53" i="14"/>
  <c r="BX53" i="14"/>
  <c r="BZ53" i="14"/>
  <c r="CB53" i="14"/>
  <c r="CE53" i="14"/>
  <c r="CE13" i="14" s="1"/>
  <c r="CE16" i="14" s="1"/>
  <c r="CA53" i="14"/>
  <c r="CI53" i="14"/>
  <c r="CG53" i="14"/>
  <c r="CH53" i="14"/>
  <c r="CL53" i="14"/>
  <c r="CJ53" i="14"/>
  <c r="CK53" i="14"/>
  <c r="CO53" i="14"/>
  <c r="CU53" i="14"/>
  <c r="CV53" i="14"/>
  <c r="CS53" i="14"/>
  <c r="CT53" i="14"/>
  <c r="CW53" i="14"/>
  <c r="CY53" i="14"/>
  <c r="CX53" i="14"/>
  <c r="DA53" i="14"/>
  <c r="DF53" i="14"/>
  <c r="DG53" i="14"/>
  <c r="DE53" i="14"/>
  <c r="DK53" i="14"/>
  <c r="DH53" i="14"/>
  <c r="DJ53" i="14"/>
  <c r="DI53" i="14"/>
  <c r="DL53" i="14"/>
  <c r="DQ53" i="14"/>
  <c r="DR53" i="14"/>
  <c r="DV53" i="14"/>
  <c r="DS53" i="14"/>
  <c r="DU53" i="14"/>
  <c r="DT53" i="14"/>
  <c r="DW53" i="14"/>
  <c r="EF53" i="14"/>
  <c r="EE53" i="14"/>
  <c r="EG53" i="14"/>
  <c r="EC53" i="14"/>
  <c r="EH53" i="14"/>
  <c r="ED53" i="14"/>
  <c r="EI53" i="14"/>
  <c r="EL53" i="14"/>
  <c r="EJ53" i="14"/>
  <c r="EK53" i="14"/>
  <c r="EM53" i="14"/>
  <c r="EN33" i="14"/>
  <c r="EN18" i="14"/>
  <c r="P38" i="14"/>
  <c r="N38" i="14"/>
  <c r="M38" i="14"/>
  <c r="Q38" i="14"/>
  <c r="O38" i="14"/>
  <c r="T38" i="14"/>
  <c r="R38" i="14"/>
  <c r="S38" i="14"/>
  <c r="U38" i="14"/>
  <c r="AA38" i="14"/>
  <c r="Z38" i="14"/>
  <c r="Y38" i="14"/>
  <c r="AC38" i="14"/>
  <c r="AB38" i="14"/>
  <c r="AD38" i="14"/>
  <c r="AF38" i="14"/>
  <c r="AE38" i="14"/>
  <c r="AH38" i="14"/>
  <c r="AG38" i="14"/>
  <c r="AL38" i="14"/>
  <c r="AN38" i="14"/>
  <c r="AM38" i="14"/>
  <c r="AK38" i="14"/>
  <c r="AO38" i="14"/>
  <c r="AP38" i="14"/>
  <c r="AR38" i="14"/>
  <c r="AQ38" i="14"/>
  <c r="AY38" i="14"/>
  <c r="AW38" i="14"/>
  <c r="AX38" i="14"/>
  <c r="AZ38" i="14"/>
  <c r="BB38" i="14"/>
  <c r="BC38" i="14"/>
  <c r="BA38" i="14"/>
  <c r="BF38" i="14"/>
  <c r="BJ38" i="14"/>
  <c r="BL38" i="14"/>
  <c r="BM38" i="14"/>
  <c r="BK38" i="14"/>
  <c r="BI38" i="14"/>
  <c r="BN38" i="14"/>
  <c r="BP38" i="14"/>
  <c r="BO38" i="14"/>
  <c r="BW38" i="14"/>
  <c r="BV38" i="14"/>
  <c r="BU38" i="14"/>
  <c r="BX38" i="14"/>
  <c r="BY38" i="14"/>
  <c r="BZ38" i="14"/>
  <c r="CA38" i="14"/>
  <c r="CC38" i="14"/>
  <c r="CB38" i="14"/>
  <c r="CI38" i="14"/>
  <c r="CH38" i="14"/>
  <c r="CG38" i="14"/>
  <c r="CK38" i="14"/>
  <c r="CJ38" i="14"/>
  <c r="CL38" i="14"/>
  <c r="CV38" i="14"/>
  <c r="CY38" i="14"/>
  <c r="CS38" i="14"/>
  <c r="CU38" i="14"/>
  <c r="CT38" i="14"/>
  <c r="CX38" i="14"/>
  <c r="CW38" i="14"/>
  <c r="DF38" i="14"/>
  <c r="DE38" i="14"/>
  <c r="DK38" i="14"/>
  <c r="DG38" i="14"/>
  <c r="DJ38" i="14"/>
  <c r="DH38" i="14"/>
  <c r="DI38" i="14"/>
  <c r="DM38" i="14"/>
  <c r="DM13" i="14" s="1"/>
  <c r="DM16" i="14" s="1"/>
  <c r="DV38" i="14"/>
  <c r="DS38" i="14"/>
  <c r="DR38" i="14"/>
  <c r="DQ38" i="14"/>
  <c r="DU38" i="14"/>
  <c r="DT38" i="14"/>
  <c r="DW38" i="14"/>
  <c r="DX38" i="14"/>
  <c r="EB38" i="14"/>
  <c r="EB13" i="14" s="1"/>
  <c r="EB16" i="14" s="1"/>
  <c r="EF38" i="14"/>
  <c r="EE38" i="14"/>
  <c r="EC38" i="14"/>
  <c r="EI38" i="14"/>
  <c r="ED38" i="14"/>
  <c r="EG38" i="14"/>
  <c r="EH38" i="14"/>
  <c r="EJ38" i="14"/>
  <c r="EM38" i="14"/>
  <c r="EL38" i="14"/>
  <c r="O58" i="14"/>
  <c r="Q58" i="14"/>
  <c r="M58" i="14"/>
  <c r="N58" i="14"/>
  <c r="S58" i="14"/>
  <c r="P58" i="14"/>
  <c r="U58" i="14"/>
  <c r="R58" i="14"/>
  <c r="AA58" i="14"/>
  <c r="AC58" i="14"/>
  <c r="AB58" i="14"/>
  <c r="Y58" i="14"/>
  <c r="Z58" i="14"/>
  <c r="AD58" i="14"/>
  <c r="AM58" i="14"/>
  <c r="AK58" i="14"/>
  <c r="AL58" i="14"/>
  <c r="AN58" i="14"/>
  <c r="AP58" i="14"/>
  <c r="AO58" i="14"/>
  <c r="AR58" i="14"/>
  <c r="AU58" i="14"/>
  <c r="AW58" i="14"/>
  <c r="AZ58" i="14"/>
  <c r="BC58" i="14"/>
  <c r="AY58" i="14"/>
  <c r="AX58" i="14"/>
  <c r="BB58" i="14"/>
  <c r="BF58" i="14"/>
  <c r="BA58" i="14"/>
  <c r="BE58" i="14"/>
  <c r="BE13" i="14" s="1"/>
  <c r="BE16" i="14" s="1"/>
  <c r="BJ58" i="14"/>
  <c r="BK58" i="14"/>
  <c r="BI58" i="14"/>
  <c r="BM58" i="14"/>
  <c r="BL58" i="14"/>
  <c r="BN58" i="14"/>
  <c r="BO58" i="14"/>
  <c r="BS58" i="14"/>
  <c r="BU58" i="14"/>
  <c r="BV58" i="14"/>
  <c r="BW58" i="14"/>
  <c r="CB58" i="14"/>
  <c r="BX58" i="14"/>
  <c r="CA58" i="14"/>
  <c r="BY58" i="14"/>
  <c r="CH58" i="14"/>
  <c r="CI58" i="14"/>
  <c r="CG58" i="14"/>
  <c r="CJ58" i="14"/>
  <c r="CK58" i="14"/>
  <c r="CL58" i="14"/>
  <c r="CM58" i="14"/>
  <c r="CO58" i="14"/>
  <c r="CS58" i="14"/>
  <c r="CU58" i="14"/>
  <c r="CV58" i="14"/>
  <c r="CT58" i="14"/>
  <c r="CY58" i="14"/>
  <c r="CW58" i="14"/>
  <c r="CX58" i="14"/>
  <c r="DH58" i="14"/>
  <c r="DJ58" i="14"/>
  <c r="DG58" i="14"/>
  <c r="DE58" i="14"/>
  <c r="DF58" i="14"/>
  <c r="DK58" i="14"/>
  <c r="DN58" i="14"/>
  <c r="DI58" i="14"/>
  <c r="DL58" i="14"/>
  <c r="DQ58" i="14"/>
  <c r="DV58" i="14"/>
  <c r="DR58" i="14"/>
  <c r="DS58" i="14"/>
  <c r="DU58" i="14"/>
  <c r="DT58" i="14"/>
  <c r="DW58" i="14"/>
  <c r="DX58" i="14"/>
  <c r="DY58" i="14"/>
  <c r="EC58" i="14"/>
  <c r="EE58" i="14"/>
  <c r="ED58" i="14"/>
  <c r="EH58" i="14"/>
  <c r="EF58" i="14"/>
  <c r="EI58" i="14"/>
  <c r="EL58" i="14"/>
  <c r="EG58" i="14"/>
  <c r="EM58" i="14"/>
  <c r="EJ58" i="14"/>
  <c r="EN38" i="14"/>
  <c r="EN58" i="14"/>
  <c r="EN13" i="14" l="1"/>
  <c r="EN16" i="14" s="1"/>
  <c r="EK13" i="14"/>
  <c r="EK16" i="14" s="1"/>
  <c r="M55" i="14"/>
  <c r="N52" i="14" s="1"/>
  <c r="N55" i="14" s="1"/>
  <c r="O52" i="14" s="1"/>
  <c r="O55" i="14" s="1"/>
  <c r="P52" i="14" s="1"/>
  <c r="P55" i="14" s="1"/>
  <c r="Q52" i="14" s="1"/>
  <c r="Q55" i="14" s="1"/>
  <c r="R52" i="14" s="1"/>
  <c r="R55" i="14" s="1"/>
  <c r="S52" i="14" s="1"/>
  <c r="S55" i="14" s="1"/>
  <c r="T52" i="14" s="1"/>
  <c r="T55" i="14" s="1"/>
  <c r="U52" i="14" s="1"/>
  <c r="U55" i="14" s="1"/>
  <c r="V52" i="14" s="1"/>
  <c r="V55" i="14" s="1"/>
  <c r="W52" i="14" s="1"/>
  <c r="W55" i="14" s="1"/>
  <c r="X52" i="14" s="1"/>
  <c r="X55" i="14" s="1"/>
  <c r="Y52" i="14" s="1"/>
  <c r="Y55" i="14" s="1"/>
  <c r="Z52" i="14" s="1"/>
  <c r="Z55" i="14" s="1"/>
  <c r="AA52" i="14" s="1"/>
  <c r="AA55" i="14" s="1"/>
  <c r="AB52" i="14" s="1"/>
  <c r="AB55" i="14" s="1"/>
  <c r="AC52" i="14" s="1"/>
  <c r="AC55" i="14" s="1"/>
  <c r="AD52" i="14" s="1"/>
  <c r="AD55" i="14" s="1"/>
  <c r="AE52" i="14" s="1"/>
  <c r="AE55" i="14" s="1"/>
  <c r="AF52" i="14" s="1"/>
  <c r="AF55" i="14" s="1"/>
  <c r="AG52" i="14" s="1"/>
  <c r="AG55" i="14" s="1"/>
  <c r="AH52" i="14" s="1"/>
  <c r="AH55" i="14" s="1"/>
  <c r="AI52" i="14" s="1"/>
  <c r="AI55" i="14" s="1"/>
  <c r="AJ52" i="14" s="1"/>
  <c r="AJ55" i="14" s="1"/>
  <c r="AK52" i="14" s="1"/>
  <c r="AK55" i="14" s="1"/>
  <c r="AL52" i="14" s="1"/>
  <c r="AL55" i="14" s="1"/>
  <c r="AM52" i="14" s="1"/>
  <c r="AM55" i="14" s="1"/>
  <c r="AN52" i="14" s="1"/>
  <c r="AN55" i="14" s="1"/>
  <c r="AO52" i="14" s="1"/>
  <c r="AO55" i="14" s="1"/>
  <c r="AP52" i="14" s="1"/>
  <c r="AP55" i="14" s="1"/>
  <c r="AQ52" i="14" s="1"/>
  <c r="AQ55" i="14" s="1"/>
  <c r="AR52" i="14" s="1"/>
  <c r="AR55" i="14" s="1"/>
  <c r="AS52" i="14" s="1"/>
  <c r="AS55" i="14" s="1"/>
  <c r="AT52" i="14" s="1"/>
  <c r="AT55" i="14" s="1"/>
  <c r="AU52" i="14" s="1"/>
  <c r="AU55" i="14" s="1"/>
  <c r="AV52" i="14" s="1"/>
  <c r="AV55" i="14" s="1"/>
  <c r="AW52" i="14" s="1"/>
  <c r="AW55" i="14" s="1"/>
  <c r="AX52" i="14" s="1"/>
  <c r="AX55" i="14" s="1"/>
  <c r="AY52" i="14" s="1"/>
  <c r="AY55" i="14" s="1"/>
  <c r="AZ52" i="14" s="1"/>
  <c r="AZ55" i="14" s="1"/>
  <c r="BA52" i="14" s="1"/>
  <c r="BA55" i="14" s="1"/>
  <c r="BB52" i="14" s="1"/>
  <c r="BB55" i="14" s="1"/>
  <c r="BC52" i="14" s="1"/>
  <c r="BC55" i="14" s="1"/>
  <c r="BD52" i="14" s="1"/>
  <c r="BD55" i="14" s="1"/>
  <c r="BE52" i="14" s="1"/>
  <c r="BE55" i="14" s="1"/>
  <c r="BF52" i="14" s="1"/>
  <c r="BF55" i="14" s="1"/>
  <c r="BG52" i="14" s="1"/>
  <c r="BG55" i="14" s="1"/>
  <c r="BH52" i="14" s="1"/>
  <c r="BH55" i="14" s="1"/>
  <c r="BI52" i="14" s="1"/>
  <c r="BI55" i="14" s="1"/>
  <c r="BJ52" i="14" s="1"/>
  <c r="BJ55" i="14" s="1"/>
  <c r="BK52" i="14" s="1"/>
  <c r="BK55" i="14" s="1"/>
  <c r="BL52" i="14" s="1"/>
  <c r="BL55" i="14" s="1"/>
  <c r="BM52" i="14" s="1"/>
  <c r="BM55" i="14" s="1"/>
  <c r="BN52" i="14" s="1"/>
  <c r="BN55" i="14" s="1"/>
  <c r="BO52" i="14" s="1"/>
  <c r="BO55" i="14" s="1"/>
  <c r="BP52" i="14" s="1"/>
  <c r="BP55" i="14" s="1"/>
  <c r="BQ52" i="14" s="1"/>
  <c r="BQ55" i="14" s="1"/>
  <c r="BR52" i="14" s="1"/>
  <c r="BR55" i="14" s="1"/>
  <c r="BS52" i="14" s="1"/>
  <c r="BS55" i="14" s="1"/>
  <c r="BT52" i="14" s="1"/>
  <c r="BT55" i="14" s="1"/>
  <c r="BU52" i="14" s="1"/>
  <c r="BU55" i="14" s="1"/>
  <c r="BV52" i="14" s="1"/>
  <c r="BV55" i="14" s="1"/>
  <c r="BW52" i="14" s="1"/>
  <c r="BW55" i="14" s="1"/>
  <c r="BX52" i="14" s="1"/>
  <c r="BX55" i="14" s="1"/>
  <c r="BY52" i="14" s="1"/>
  <c r="BY55" i="14" s="1"/>
  <c r="BZ52" i="14" s="1"/>
  <c r="BZ55" i="14" s="1"/>
  <c r="CA52" i="14" s="1"/>
  <c r="CA55" i="14" s="1"/>
  <c r="CB52" i="14" s="1"/>
  <c r="CB55" i="14" s="1"/>
  <c r="CC52" i="14" s="1"/>
  <c r="CC55" i="14" s="1"/>
  <c r="CD52" i="14" s="1"/>
  <c r="CD55" i="14" s="1"/>
  <c r="CE52" i="14" s="1"/>
  <c r="CE55" i="14" s="1"/>
  <c r="CF52" i="14" s="1"/>
  <c r="CF55" i="14" s="1"/>
  <c r="CG52" i="14" s="1"/>
  <c r="CG55" i="14" s="1"/>
  <c r="CH52" i="14" s="1"/>
  <c r="CH55" i="14" s="1"/>
  <c r="CI52" i="14" s="1"/>
  <c r="CI55" i="14" s="1"/>
  <c r="CJ52" i="14" s="1"/>
  <c r="CJ55" i="14" s="1"/>
  <c r="CK52" i="14" s="1"/>
  <c r="CK55" i="14" s="1"/>
  <c r="CL52" i="14" s="1"/>
  <c r="CL55" i="14" s="1"/>
  <c r="CM52" i="14" s="1"/>
  <c r="CM55" i="14" s="1"/>
  <c r="CN52" i="14" s="1"/>
  <c r="CN55" i="14" s="1"/>
  <c r="CO52" i="14" s="1"/>
  <c r="CO55" i="14" s="1"/>
  <c r="CP52" i="14" s="1"/>
  <c r="CP55" i="14" s="1"/>
  <c r="CQ52" i="14" s="1"/>
  <c r="CQ55" i="14" s="1"/>
  <c r="CR52" i="14" s="1"/>
  <c r="CR55" i="14" s="1"/>
  <c r="CS52" i="14" s="1"/>
  <c r="CS55" i="14" s="1"/>
  <c r="CT52" i="14" s="1"/>
  <c r="CT55" i="14" s="1"/>
  <c r="CU52" i="14" s="1"/>
  <c r="CU55" i="14" s="1"/>
  <c r="CV52" i="14" s="1"/>
  <c r="CV55" i="14" s="1"/>
  <c r="CW52" i="14" s="1"/>
  <c r="CW55" i="14" s="1"/>
  <c r="CX52" i="14" s="1"/>
  <c r="CX55" i="14" s="1"/>
  <c r="CY52" i="14" s="1"/>
  <c r="CY55" i="14" s="1"/>
  <c r="CZ52" i="14" s="1"/>
  <c r="CZ55" i="14" s="1"/>
  <c r="DA52" i="14" s="1"/>
  <c r="DA55" i="14" s="1"/>
  <c r="DB52" i="14" s="1"/>
  <c r="DB55" i="14" s="1"/>
  <c r="DC52" i="14" s="1"/>
  <c r="DC55" i="14" s="1"/>
  <c r="DD52" i="14" s="1"/>
  <c r="DD55" i="14" s="1"/>
  <c r="DE52" i="14" s="1"/>
  <c r="DE55" i="14" s="1"/>
  <c r="DF52" i="14" s="1"/>
  <c r="DF55" i="14" s="1"/>
  <c r="DG52" i="14" s="1"/>
  <c r="DG55" i="14" s="1"/>
  <c r="DH52" i="14" s="1"/>
  <c r="DH55" i="14" s="1"/>
  <c r="DI52" i="14" s="1"/>
  <c r="DI55" i="14" s="1"/>
  <c r="DJ52" i="14" s="1"/>
  <c r="DJ55" i="14" s="1"/>
  <c r="DK52" i="14" s="1"/>
  <c r="DK55" i="14" s="1"/>
  <c r="DL52" i="14" s="1"/>
  <c r="DL55" i="14" s="1"/>
  <c r="DM52" i="14" s="1"/>
  <c r="DM55" i="14" s="1"/>
  <c r="DN52" i="14" s="1"/>
  <c r="DN55" i="14" s="1"/>
  <c r="DO52" i="14" s="1"/>
  <c r="DO55" i="14" s="1"/>
  <c r="DP52" i="14" s="1"/>
  <c r="DP55" i="14" s="1"/>
  <c r="DQ52" i="14" s="1"/>
  <c r="DQ55" i="14" s="1"/>
  <c r="DR52" i="14" s="1"/>
  <c r="DR55" i="14" s="1"/>
  <c r="DS52" i="14" s="1"/>
  <c r="DS55" i="14" s="1"/>
  <c r="DT52" i="14" s="1"/>
  <c r="DT55" i="14" s="1"/>
  <c r="DU52" i="14" s="1"/>
  <c r="DU55" i="14" s="1"/>
  <c r="DV52" i="14" s="1"/>
  <c r="DV55" i="14" s="1"/>
  <c r="DW52" i="14" s="1"/>
  <c r="DW55" i="14" s="1"/>
  <c r="DX52" i="14" s="1"/>
  <c r="DX55" i="14" s="1"/>
  <c r="DY52" i="14" s="1"/>
  <c r="DY55" i="14" s="1"/>
  <c r="DZ52" i="14" s="1"/>
  <c r="DZ55" i="14" s="1"/>
  <c r="EA52" i="14" s="1"/>
  <c r="EA55" i="14" s="1"/>
  <c r="EB52" i="14" s="1"/>
  <c r="EB55" i="14" s="1"/>
  <c r="EC52" i="14" s="1"/>
  <c r="EC55" i="14" s="1"/>
  <c r="ED52" i="14" s="1"/>
  <c r="ED55" i="14" s="1"/>
  <c r="EE52" i="14" s="1"/>
  <c r="EE55" i="14" s="1"/>
  <c r="EF52" i="14" s="1"/>
  <c r="EF55" i="14" s="1"/>
  <c r="EG52" i="14" s="1"/>
  <c r="EG55" i="14" s="1"/>
  <c r="EH52" i="14" s="1"/>
  <c r="EH55" i="14" s="1"/>
  <c r="EI52" i="14" s="1"/>
  <c r="EI55" i="14" s="1"/>
  <c r="EJ52" i="14" s="1"/>
  <c r="EJ55" i="14" s="1"/>
  <c r="EK52" i="14" s="1"/>
  <c r="EK55" i="14" s="1"/>
  <c r="EL52" i="14" s="1"/>
  <c r="EL55" i="14" s="1"/>
  <c r="EM52" i="14" s="1"/>
  <c r="EM55" i="14" s="1"/>
  <c r="EN52" i="14" s="1"/>
  <c r="EN55" i="14" s="1"/>
  <c r="K53" i="14"/>
  <c r="K55" i="14" s="1"/>
  <c r="DY13" i="14"/>
  <c r="DY16" i="14" s="1"/>
  <c r="DL13" i="14"/>
  <c r="DL16" i="14" s="1"/>
  <c r="CL13" i="14"/>
  <c r="CL16" i="14" s="1"/>
  <c r="EL13" i="14"/>
  <c r="EL16" i="14" s="1"/>
  <c r="EG13" i="14"/>
  <c r="EG16" i="14" s="1"/>
  <c r="ED13" i="14"/>
  <c r="ED16" i="14" s="1"/>
  <c r="DX13" i="14"/>
  <c r="DX16" i="14" s="1"/>
  <c r="DT13" i="14"/>
  <c r="DT16" i="14" s="1"/>
  <c r="DJ13" i="14"/>
  <c r="DJ16" i="14" s="1"/>
  <c r="DG13" i="14"/>
  <c r="DG16" i="14" s="1"/>
  <c r="CV13" i="14"/>
  <c r="CV16" i="14" s="1"/>
  <c r="CU13" i="14"/>
  <c r="CU16" i="14" s="1"/>
  <c r="CK13" i="14"/>
  <c r="CK16" i="14" s="1"/>
  <c r="CA13" i="14"/>
  <c r="CA16" i="14" s="1"/>
  <c r="BU13" i="14"/>
  <c r="BU16" i="14" s="1"/>
  <c r="BL13" i="14"/>
  <c r="BL16" i="14" s="1"/>
  <c r="BJ13" i="14"/>
  <c r="BJ16" i="14" s="1"/>
  <c r="BC13" i="14"/>
  <c r="BC16" i="14" s="1"/>
  <c r="AY13" i="14"/>
  <c r="AY16" i="14" s="1"/>
  <c r="AO13" i="14"/>
  <c r="AO16" i="14" s="1"/>
  <c r="AN13" i="14"/>
  <c r="AN16" i="14" s="1"/>
  <c r="AE13" i="14"/>
  <c r="AE16" i="14" s="1"/>
  <c r="AA13" i="14"/>
  <c r="AA16" i="14" s="1"/>
  <c r="T13" i="14"/>
  <c r="T16" i="14" s="1"/>
  <c r="P13" i="14"/>
  <c r="P16" i="14" s="1"/>
  <c r="M60" i="14"/>
  <c r="N57" i="14" s="1"/>
  <c r="N60" i="14" s="1"/>
  <c r="O57" i="14" s="1"/>
  <c r="O60" i="14" s="1"/>
  <c r="P57" i="14" s="1"/>
  <c r="P60" i="14" s="1"/>
  <c r="Q57" i="14" s="1"/>
  <c r="Q60" i="14" s="1"/>
  <c r="R57" i="14" s="1"/>
  <c r="R60" i="14" s="1"/>
  <c r="S57" i="14" s="1"/>
  <c r="S60" i="14" s="1"/>
  <c r="T57" i="14" s="1"/>
  <c r="T60" i="14" s="1"/>
  <c r="U57" i="14" s="1"/>
  <c r="U60" i="14" s="1"/>
  <c r="V57" i="14" s="1"/>
  <c r="V60" i="14" s="1"/>
  <c r="W57" i="14" s="1"/>
  <c r="W60" i="14" s="1"/>
  <c r="X57" i="14" s="1"/>
  <c r="X60" i="14" s="1"/>
  <c r="Y57" i="14" s="1"/>
  <c r="Y60" i="14" s="1"/>
  <c r="Z57" i="14" s="1"/>
  <c r="Z60" i="14" s="1"/>
  <c r="AA57" i="14" s="1"/>
  <c r="AA60" i="14" s="1"/>
  <c r="AB57" i="14" s="1"/>
  <c r="AB60" i="14" s="1"/>
  <c r="AC57" i="14" s="1"/>
  <c r="AC60" i="14" s="1"/>
  <c r="AD57" i="14" s="1"/>
  <c r="AD60" i="14" s="1"/>
  <c r="AE57" i="14" s="1"/>
  <c r="AE60" i="14" s="1"/>
  <c r="AF57" i="14" s="1"/>
  <c r="AF60" i="14" s="1"/>
  <c r="AG57" i="14" s="1"/>
  <c r="AG60" i="14" s="1"/>
  <c r="AH57" i="14" s="1"/>
  <c r="AH60" i="14" s="1"/>
  <c r="AI57" i="14" s="1"/>
  <c r="AI60" i="14" s="1"/>
  <c r="AJ57" i="14" s="1"/>
  <c r="AJ60" i="14" s="1"/>
  <c r="AK57" i="14" s="1"/>
  <c r="AK60" i="14" s="1"/>
  <c r="AL57" i="14" s="1"/>
  <c r="AL60" i="14" s="1"/>
  <c r="AM57" i="14" s="1"/>
  <c r="AM60" i="14" s="1"/>
  <c r="AN57" i="14" s="1"/>
  <c r="AN60" i="14" s="1"/>
  <c r="AO57" i="14" s="1"/>
  <c r="AO60" i="14" s="1"/>
  <c r="AP57" i="14" s="1"/>
  <c r="AP60" i="14" s="1"/>
  <c r="AQ57" i="14" s="1"/>
  <c r="AQ60" i="14" s="1"/>
  <c r="AR57" i="14" s="1"/>
  <c r="AR60" i="14" s="1"/>
  <c r="AS57" i="14" s="1"/>
  <c r="AS60" i="14" s="1"/>
  <c r="AT57" i="14" s="1"/>
  <c r="AT60" i="14" s="1"/>
  <c r="AU57" i="14" s="1"/>
  <c r="AU60" i="14" s="1"/>
  <c r="AV57" i="14" s="1"/>
  <c r="AV60" i="14" s="1"/>
  <c r="AW57" i="14" s="1"/>
  <c r="AW60" i="14" s="1"/>
  <c r="AX57" i="14" s="1"/>
  <c r="AX60" i="14" s="1"/>
  <c r="AY57" i="14" s="1"/>
  <c r="AY60" i="14" s="1"/>
  <c r="AZ57" i="14" s="1"/>
  <c r="AZ60" i="14" s="1"/>
  <c r="BA57" i="14" s="1"/>
  <c r="BA60" i="14" s="1"/>
  <c r="BB57" i="14" s="1"/>
  <c r="BB60" i="14" s="1"/>
  <c r="BC57" i="14" s="1"/>
  <c r="BC60" i="14" s="1"/>
  <c r="BD57" i="14" s="1"/>
  <c r="BD60" i="14" s="1"/>
  <c r="BE57" i="14" s="1"/>
  <c r="BE60" i="14" s="1"/>
  <c r="BF57" i="14" s="1"/>
  <c r="BF60" i="14" s="1"/>
  <c r="BG57" i="14" s="1"/>
  <c r="BG60" i="14" s="1"/>
  <c r="BH57" i="14" s="1"/>
  <c r="BH60" i="14" s="1"/>
  <c r="BI57" i="14" s="1"/>
  <c r="BI60" i="14" s="1"/>
  <c r="BJ57" i="14" s="1"/>
  <c r="BJ60" i="14" s="1"/>
  <c r="BK57" i="14" s="1"/>
  <c r="BK60" i="14" s="1"/>
  <c r="BL57" i="14" s="1"/>
  <c r="BL60" i="14" s="1"/>
  <c r="BM57" i="14" s="1"/>
  <c r="BM60" i="14" s="1"/>
  <c r="BN57" i="14" s="1"/>
  <c r="BN60" i="14" s="1"/>
  <c r="BO57" i="14" s="1"/>
  <c r="BO60" i="14" s="1"/>
  <c r="BP57" i="14" s="1"/>
  <c r="BP60" i="14" s="1"/>
  <c r="BQ57" i="14" s="1"/>
  <c r="BQ60" i="14" s="1"/>
  <c r="BR57" i="14" s="1"/>
  <c r="BR60" i="14" s="1"/>
  <c r="BS57" i="14" s="1"/>
  <c r="BS60" i="14" s="1"/>
  <c r="BT57" i="14" s="1"/>
  <c r="BT60" i="14" s="1"/>
  <c r="BU57" i="14" s="1"/>
  <c r="BU60" i="14" s="1"/>
  <c r="BV57" i="14" s="1"/>
  <c r="BV60" i="14" s="1"/>
  <c r="BW57" i="14" s="1"/>
  <c r="BW60" i="14" s="1"/>
  <c r="BX57" i="14" s="1"/>
  <c r="BX60" i="14" s="1"/>
  <c r="BY57" i="14" s="1"/>
  <c r="BY60" i="14" s="1"/>
  <c r="BZ57" i="14" s="1"/>
  <c r="BZ60" i="14" s="1"/>
  <c r="CA57" i="14" s="1"/>
  <c r="CA60" i="14" s="1"/>
  <c r="CB57" i="14" s="1"/>
  <c r="CB60" i="14" s="1"/>
  <c r="CC57" i="14" s="1"/>
  <c r="CC60" i="14" s="1"/>
  <c r="CD57" i="14" s="1"/>
  <c r="CD60" i="14" s="1"/>
  <c r="CE57" i="14" s="1"/>
  <c r="CE60" i="14" s="1"/>
  <c r="CF57" i="14" s="1"/>
  <c r="CF60" i="14" s="1"/>
  <c r="CG57" i="14" s="1"/>
  <c r="CG60" i="14" s="1"/>
  <c r="CH57" i="14" s="1"/>
  <c r="CH60" i="14" s="1"/>
  <c r="CI57" i="14" s="1"/>
  <c r="CI60" i="14" s="1"/>
  <c r="CJ57" i="14" s="1"/>
  <c r="CJ60" i="14" s="1"/>
  <c r="CK57" i="14" s="1"/>
  <c r="CK60" i="14" s="1"/>
  <c r="CL57" i="14" s="1"/>
  <c r="CL60" i="14" s="1"/>
  <c r="CM57" i="14" s="1"/>
  <c r="CM60" i="14" s="1"/>
  <c r="CN57" i="14" s="1"/>
  <c r="CN60" i="14" s="1"/>
  <c r="CO57" i="14" s="1"/>
  <c r="CO60" i="14" s="1"/>
  <c r="CP57" i="14" s="1"/>
  <c r="CP60" i="14" s="1"/>
  <c r="CQ57" i="14" s="1"/>
  <c r="CQ60" i="14" s="1"/>
  <c r="CR57" i="14" s="1"/>
  <c r="CR60" i="14" s="1"/>
  <c r="CS57" i="14" s="1"/>
  <c r="CS60" i="14" s="1"/>
  <c r="CT57" i="14" s="1"/>
  <c r="CT60" i="14" s="1"/>
  <c r="CU57" i="14" s="1"/>
  <c r="CU60" i="14" s="1"/>
  <c r="CV57" i="14" s="1"/>
  <c r="CV60" i="14" s="1"/>
  <c r="CW57" i="14" s="1"/>
  <c r="CW60" i="14" s="1"/>
  <c r="CX57" i="14" s="1"/>
  <c r="CX60" i="14" s="1"/>
  <c r="CY57" i="14" s="1"/>
  <c r="CY60" i="14" s="1"/>
  <c r="CZ57" i="14" s="1"/>
  <c r="CZ60" i="14" s="1"/>
  <c r="DA57" i="14" s="1"/>
  <c r="DA60" i="14" s="1"/>
  <c r="DB57" i="14" s="1"/>
  <c r="DB60" i="14" s="1"/>
  <c r="DC57" i="14" s="1"/>
  <c r="DC60" i="14" s="1"/>
  <c r="DD57" i="14" s="1"/>
  <c r="DD60" i="14" s="1"/>
  <c r="DE57" i="14" s="1"/>
  <c r="DE60" i="14" s="1"/>
  <c r="DF57" i="14" s="1"/>
  <c r="DF60" i="14" s="1"/>
  <c r="DG57" i="14" s="1"/>
  <c r="DG60" i="14" s="1"/>
  <c r="DH57" i="14" s="1"/>
  <c r="DH60" i="14" s="1"/>
  <c r="DI57" i="14" s="1"/>
  <c r="DI60" i="14" s="1"/>
  <c r="DJ57" i="14" s="1"/>
  <c r="DJ60" i="14" s="1"/>
  <c r="DK57" i="14" s="1"/>
  <c r="DK60" i="14" s="1"/>
  <c r="DL57" i="14" s="1"/>
  <c r="DL60" i="14" s="1"/>
  <c r="DM57" i="14" s="1"/>
  <c r="DM60" i="14" s="1"/>
  <c r="DN57" i="14" s="1"/>
  <c r="DN60" i="14" s="1"/>
  <c r="DO57" i="14" s="1"/>
  <c r="DO60" i="14" s="1"/>
  <c r="DP57" i="14" s="1"/>
  <c r="DP60" i="14" s="1"/>
  <c r="DQ57" i="14" s="1"/>
  <c r="DQ60" i="14" s="1"/>
  <c r="DR57" i="14" s="1"/>
  <c r="DR60" i="14" s="1"/>
  <c r="DS57" i="14" s="1"/>
  <c r="DS60" i="14" s="1"/>
  <c r="DT57" i="14" s="1"/>
  <c r="DT60" i="14" s="1"/>
  <c r="DU57" i="14" s="1"/>
  <c r="DU60" i="14" s="1"/>
  <c r="DV57" i="14" s="1"/>
  <c r="DV60" i="14" s="1"/>
  <c r="DW57" i="14" s="1"/>
  <c r="DW60" i="14" s="1"/>
  <c r="DX57" i="14" s="1"/>
  <c r="DX60" i="14" s="1"/>
  <c r="DY57" i="14" s="1"/>
  <c r="DY60" i="14" s="1"/>
  <c r="DZ57" i="14" s="1"/>
  <c r="DZ60" i="14" s="1"/>
  <c r="EA57" i="14" s="1"/>
  <c r="EA60" i="14" s="1"/>
  <c r="EB57" i="14" s="1"/>
  <c r="EB60" i="14" s="1"/>
  <c r="EC57" i="14" s="1"/>
  <c r="EC60" i="14" s="1"/>
  <c r="ED57" i="14" s="1"/>
  <c r="ED60" i="14" s="1"/>
  <c r="EE57" i="14" s="1"/>
  <c r="EE60" i="14" s="1"/>
  <c r="EF57" i="14" s="1"/>
  <c r="EF60" i="14" s="1"/>
  <c r="EG57" i="14" s="1"/>
  <c r="EG60" i="14" s="1"/>
  <c r="EH57" i="14" s="1"/>
  <c r="EH60" i="14" s="1"/>
  <c r="EI57" i="14" s="1"/>
  <c r="EI60" i="14" s="1"/>
  <c r="EJ57" i="14" s="1"/>
  <c r="EJ60" i="14" s="1"/>
  <c r="EK57" i="14" s="1"/>
  <c r="EK60" i="14" s="1"/>
  <c r="EL57" i="14" s="1"/>
  <c r="EL60" i="14" s="1"/>
  <c r="EM57" i="14" s="1"/>
  <c r="EM60" i="14" s="1"/>
  <c r="EN57" i="14" s="1"/>
  <c r="EN60" i="14" s="1"/>
  <c r="K58" i="14"/>
  <c r="K60" i="14" s="1"/>
  <c r="K38" i="14"/>
  <c r="K40" i="14" s="1"/>
  <c r="M40" i="14"/>
  <c r="N37" i="14" s="1"/>
  <c r="N40" i="14" s="1"/>
  <c r="O37" i="14" s="1"/>
  <c r="O40" i="14" s="1"/>
  <c r="P37" i="14" s="1"/>
  <c r="P40" i="14" s="1"/>
  <c r="Q37" i="14" s="1"/>
  <c r="Q40" i="14" s="1"/>
  <c r="R37" i="14" s="1"/>
  <c r="R40" i="14" s="1"/>
  <c r="S37" i="14" s="1"/>
  <c r="S40" i="14" s="1"/>
  <c r="T37" i="14" s="1"/>
  <c r="T40" i="14" s="1"/>
  <c r="U37" i="14" s="1"/>
  <c r="U40" i="14" s="1"/>
  <c r="V37" i="14" s="1"/>
  <c r="V40" i="14" s="1"/>
  <c r="W37" i="14" s="1"/>
  <c r="W40" i="14" s="1"/>
  <c r="X37" i="14" s="1"/>
  <c r="X40" i="14" s="1"/>
  <c r="Y37" i="14" s="1"/>
  <c r="Y40" i="14" s="1"/>
  <c r="Z37" i="14" s="1"/>
  <c r="Z40" i="14" s="1"/>
  <c r="AA37" i="14" s="1"/>
  <c r="AA40" i="14" s="1"/>
  <c r="AB37" i="14" s="1"/>
  <c r="AB40" i="14" s="1"/>
  <c r="AC37" i="14" s="1"/>
  <c r="AC40" i="14" s="1"/>
  <c r="AD37" i="14" s="1"/>
  <c r="AD40" i="14" s="1"/>
  <c r="AE37" i="14" s="1"/>
  <c r="AE40" i="14" s="1"/>
  <c r="AF37" i="14" s="1"/>
  <c r="AF40" i="14" s="1"/>
  <c r="AG37" i="14" s="1"/>
  <c r="AG40" i="14" s="1"/>
  <c r="AH37" i="14" s="1"/>
  <c r="AH40" i="14" s="1"/>
  <c r="AI37" i="14" s="1"/>
  <c r="AI40" i="14" s="1"/>
  <c r="AJ37" i="14" s="1"/>
  <c r="AJ40" i="14" s="1"/>
  <c r="AK37" i="14" s="1"/>
  <c r="AK40" i="14" s="1"/>
  <c r="AL37" i="14" s="1"/>
  <c r="AL40" i="14" s="1"/>
  <c r="AM37" i="14" s="1"/>
  <c r="AM40" i="14" s="1"/>
  <c r="AN37" i="14" s="1"/>
  <c r="AN40" i="14" s="1"/>
  <c r="AO37" i="14" s="1"/>
  <c r="AO40" i="14" s="1"/>
  <c r="AP37" i="14" s="1"/>
  <c r="AP40" i="14" s="1"/>
  <c r="AQ37" i="14" s="1"/>
  <c r="AQ40" i="14" s="1"/>
  <c r="AR37" i="14" s="1"/>
  <c r="AR40" i="14" s="1"/>
  <c r="AS37" i="14" s="1"/>
  <c r="AS40" i="14" s="1"/>
  <c r="AT37" i="14" s="1"/>
  <c r="AT40" i="14" s="1"/>
  <c r="AU37" i="14" s="1"/>
  <c r="AU40" i="14" s="1"/>
  <c r="AV37" i="14" s="1"/>
  <c r="AV40" i="14" s="1"/>
  <c r="AW37" i="14" s="1"/>
  <c r="AW40" i="14" s="1"/>
  <c r="AX37" i="14" s="1"/>
  <c r="AX40" i="14" s="1"/>
  <c r="AY37" i="14" s="1"/>
  <c r="AY40" i="14" s="1"/>
  <c r="AZ37" i="14" s="1"/>
  <c r="AZ40" i="14" s="1"/>
  <c r="BA37" i="14" s="1"/>
  <c r="BA40" i="14" s="1"/>
  <c r="BB37" i="14" s="1"/>
  <c r="BB40" i="14" s="1"/>
  <c r="BC37" i="14" s="1"/>
  <c r="BC40" i="14" s="1"/>
  <c r="BD37" i="14" s="1"/>
  <c r="BD40" i="14" s="1"/>
  <c r="BE37" i="14" s="1"/>
  <c r="BE40" i="14" s="1"/>
  <c r="BF37" i="14" s="1"/>
  <c r="BF40" i="14" s="1"/>
  <c r="BG37" i="14" s="1"/>
  <c r="BG40" i="14" s="1"/>
  <c r="BH37" i="14" s="1"/>
  <c r="BH40" i="14" s="1"/>
  <c r="BI37" i="14" s="1"/>
  <c r="BI40" i="14" s="1"/>
  <c r="BJ37" i="14" s="1"/>
  <c r="BJ40" i="14" s="1"/>
  <c r="BK37" i="14" s="1"/>
  <c r="BK40" i="14" s="1"/>
  <c r="BL37" i="14" s="1"/>
  <c r="BL40" i="14" s="1"/>
  <c r="BM37" i="14" s="1"/>
  <c r="BM40" i="14" s="1"/>
  <c r="BN37" i="14" s="1"/>
  <c r="BN40" i="14" s="1"/>
  <c r="BO37" i="14" s="1"/>
  <c r="BO40" i="14" s="1"/>
  <c r="BP37" i="14" s="1"/>
  <c r="BP40" i="14" s="1"/>
  <c r="BQ37" i="14" s="1"/>
  <c r="BQ40" i="14" s="1"/>
  <c r="BR37" i="14" s="1"/>
  <c r="BR40" i="14" s="1"/>
  <c r="BS37" i="14" s="1"/>
  <c r="BS40" i="14" s="1"/>
  <c r="BT37" i="14" s="1"/>
  <c r="BT40" i="14" s="1"/>
  <c r="BU37" i="14" s="1"/>
  <c r="BU40" i="14" s="1"/>
  <c r="BV37" i="14" s="1"/>
  <c r="BV40" i="14" s="1"/>
  <c r="BW37" i="14" s="1"/>
  <c r="BW40" i="14" s="1"/>
  <c r="BX37" i="14" s="1"/>
  <c r="BX40" i="14" s="1"/>
  <c r="BY37" i="14" s="1"/>
  <c r="BY40" i="14" s="1"/>
  <c r="BZ37" i="14" s="1"/>
  <c r="BZ40" i="14" s="1"/>
  <c r="CA37" i="14" s="1"/>
  <c r="CA40" i="14" s="1"/>
  <c r="CB37" i="14" s="1"/>
  <c r="CB40" i="14" s="1"/>
  <c r="CC37" i="14" s="1"/>
  <c r="CC40" i="14" s="1"/>
  <c r="CD37" i="14" s="1"/>
  <c r="CD40" i="14" s="1"/>
  <c r="CE37" i="14" s="1"/>
  <c r="CE40" i="14" s="1"/>
  <c r="CF37" i="14" s="1"/>
  <c r="CF40" i="14" s="1"/>
  <c r="CG37" i="14" s="1"/>
  <c r="CG40" i="14" s="1"/>
  <c r="CH37" i="14" s="1"/>
  <c r="CH40" i="14" s="1"/>
  <c r="CI37" i="14" s="1"/>
  <c r="CI40" i="14" s="1"/>
  <c r="CJ37" i="14" s="1"/>
  <c r="CJ40" i="14" s="1"/>
  <c r="CK37" i="14" s="1"/>
  <c r="CK40" i="14" s="1"/>
  <c r="CL37" i="14" s="1"/>
  <c r="CL40" i="14" s="1"/>
  <c r="CM37" i="14" s="1"/>
  <c r="CM40" i="14" s="1"/>
  <c r="CN37" i="14" s="1"/>
  <c r="CN40" i="14" s="1"/>
  <c r="CO37" i="14" s="1"/>
  <c r="CO40" i="14" s="1"/>
  <c r="CP37" i="14" s="1"/>
  <c r="CP40" i="14" s="1"/>
  <c r="CQ37" i="14" s="1"/>
  <c r="CQ40" i="14" s="1"/>
  <c r="CR37" i="14" s="1"/>
  <c r="CR40" i="14" s="1"/>
  <c r="CS37" i="14" s="1"/>
  <c r="CS40" i="14" s="1"/>
  <c r="CT37" i="14" s="1"/>
  <c r="CT40" i="14" s="1"/>
  <c r="CU37" i="14" s="1"/>
  <c r="CU40" i="14" s="1"/>
  <c r="CV37" i="14" s="1"/>
  <c r="CV40" i="14" s="1"/>
  <c r="CW37" i="14" s="1"/>
  <c r="CW40" i="14" s="1"/>
  <c r="CX37" i="14" s="1"/>
  <c r="CX40" i="14" s="1"/>
  <c r="CY37" i="14" s="1"/>
  <c r="CY40" i="14" s="1"/>
  <c r="CZ37" i="14" s="1"/>
  <c r="CZ40" i="14" s="1"/>
  <c r="DA37" i="14" s="1"/>
  <c r="DA40" i="14" s="1"/>
  <c r="DB37" i="14" s="1"/>
  <c r="DB40" i="14" s="1"/>
  <c r="DC37" i="14" s="1"/>
  <c r="DC40" i="14" s="1"/>
  <c r="DD37" i="14" s="1"/>
  <c r="DD40" i="14" s="1"/>
  <c r="DE37" i="14" s="1"/>
  <c r="DE40" i="14" s="1"/>
  <c r="DF37" i="14" s="1"/>
  <c r="DF40" i="14" s="1"/>
  <c r="DG37" i="14" s="1"/>
  <c r="DG40" i="14" s="1"/>
  <c r="DH37" i="14" s="1"/>
  <c r="DH40" i="14" s="1"/>
  <c r="DI37" i="14" s="1"/>
  <c r="DI40" i="14" s="1"/>
  <c r="DJ37" i="14" s="1"/>
  <c r="DJ40" i="14" s="1"/>
  <c r="DK37" i="14" s="1"/>
  <c r="DK40" i="14" s="1"/>
  <c r="DL37" i="14" s="1"/>
  <c r="DL40" i="14" s="1"/>
  <c r="DM37" i="14" s="1"/>
  <c r="DM40" i="14" s="1"/>
  <c r="DN37" i="14" s="1"/>
  <c r="DN40" i="14" s="1"/>
  <c r="DO37" i="14" s="1"/>
  <c r="DO40" i="14" s="1"/>
  <c r="DP37" i="14" s="1"/>
  <c r="DP40" i="14" s="1"/>
  <c r="DQ37" i="14" s="1"/>
  <c r="DQ40" i="14" s="1"/>
  <c r="DR37" i="14" s="1"/>
  <c r="DR40" i="14" s="1"/>
  <c r="DS37" i="14" s="1"/>
  <c r="DS40" i="14" s="1"/>
  <c r="DT37" i="14" s="1"/>
  <c r="DT40" i="14" s="1"/>
  <c r="DU37" i="14" s="1"/>
  <c r="DU40" i="14" s="1"/>
  <c r="DV37" i="14" s="1"/>
  <c r="DV40" i="14" s="1"/>
  <c r="DW37" i="14" s="1"/>
  <c r="DW40" i="14" s="1"/>
  <c r="DX37" i="14" s="1"/>
  <c r="DX40" i="14" s="1"/>
  <c r="DY37" i="14" s="1"/>
  <c r="DY40" i="14" s="1"/>
  <c r="DZ37" i="14" s="1"/>
  <c r="DZ40" i="14" s="1"/>
  <c r="EA37" i="14" s="1"/>
  <c r="EA40" i="14" s="1"/>
  <c r="EB37" i="14" s="1"/>
  <c r="EB40" i="14" s="1"/>
  <c r="EC37" i="14" s="1"/>
  <c r="EC40" i="14" s="1"/>
  <c r="ED37" i="14" s="1"/>
  <c r="ED40" i="14" s="1"/>
  <c r="EE37" i="14" s="1"/>
  <c r="EE40" i="14" s="1"/>
  <c r="EF37" i="14" s="1"/>
  <c r="EF40" i="14" s="1"/>
  <c r="EG37" i="14" s="1"/>
  <c r="EG40" i="14" s="1"/>
  <c r="EH37" i="14" s="1"/>
  <c r="EH40" i="14" s="1"/>
  <c r="EI37" i="14" s="1"/>
  <c r="EI40" i="14" s="1"/>
  <c r="EJ37" i="14" s="1"/>
  <c r="EJ40" i="14" s="1"/>
  <c r="EK37" i="14" s="1"/>
  <c r="EK40" i="14" s="1"/>
  <c r="EL37" i="14" s="1"/>
  <c r="EL40" i="14" s="1"/>
  <c r="EM37" i="14" s="1"/>
  <c r="EM40" i="14" s="1"/>
  <c r="EN37" i="14" s="1"/>
  <c r="EN40" i="14" s="1"/>
  <c r="DA13" i="14"/>
  <c r="DA16" i="14" s="1"/>
  <c r="CC13" i="14"/>
  <c r="CC16" i="14" s="1"/>
  <c r="BQ13" i="14"/>
  <c r="BQ16" i="14" s="1"/>
  <c r="K48" i="14"/>
  <c r="K50" i="14" s="1"/>
  <c r="M50" i="14"/>
  <c r="N47" i="14" s="1"/>
  <c r="N50" i="14" s="1"/>
  <c r="O47" i="14" s="1"/>
  <c r="O50" i="14" s="1"/>
  <c r="P47" i="14" s="1"/>
  <c r="P50" i="14" s="1"/>
  <c r="Q47" i="14" s="1"/>
  <c r="Q50" i="14" s="1"/>
  <c r="R47" i="14" s="1"/>
  <c r="R50" i="14" s="1"/>
  <c r="S47" i="14" s="1"/>
  <c r="S50" i="14" s="1"/>
  <c r="T47" i="14" s="1"/>
  <c r="T50" i="14" s="1"/>
  <c r="U47" i="14" s="1"/>
  <c r="U50" i="14" s="1"/>
  <c r="V47" i="14" s="1"/>
  <c r="V50" i="14" s="1"/>
  <c r="W47" i="14" s="1"/>
  <c r="W50" i="14" s="1"/>
  <c r="X47" i="14" s="1"/>
  <c r="X50" i="14" s="1"/>
  <c r="Y47" i="14" s="1"/>
  <c r="Y50" i="14" s="1"/>
  <c r="Z47" i="14" s="1"/>
  <c r="Z50" i="14" s="1"/>
  <c r="AA47" i="14" s="1"/>
  <c r="AA50" i="14" s="1"/>
  <c r="AB47" i="14" s="1"/>
  <c r="AB50" i="14" s="1"/>
  <c r="AC47" i="14" s="1"/>
  <c r="AC50" i="14" s="1"/>
  <c r="AD47" i="14" s="1"/>
  <c r="AD50" i="14" s="1"/>
  <c r="AE47" i="14" s="1"/>
  <c r="AE50" i="14" s="1"/>
  <c r="AF47" i="14" s="1"/>
  <c r="AF50" i="14" s="1"/>
  <c r="AG47" i="14" s="1"/>
  <c r="AG50" i="14" s="1"/>
  <c r="AH47" i="14" s="1"/>
  <c r="AH50" i="14" s="1"/>
  <c r="AI47" i="14" s="1"/>
  <c r="AI50" i="14" s="1"/>
  <c r="AJ47" i="14" s="1"/>
  <c r="AJ50" i="14" s="1"/>
  <c r="AK47" i="14" s="1"/>
  <c r="AK50" i="14" s="1"/>
  <c r="AL47" i="14" s="1"/>
  <c r="AL50" i="14" s="1"/>
  <c r="AM47" i="14" s="1"/>
  <c r="AM50" i="14" s="1"/>
  <c r="AN47" i="14" s="1"/>
  <c r="AN50" i="14" s="1"/>
  <c r="AO47" i="14" s="1"/>
  <c r="AO50" i="14" s="1"/>
  <c r="AP47" i="14" s="1"/>
  <c r="AP50" i="14" s="1"/>
  <c r="AQ47" i="14" s="1"/>
  <c r="AQ50" i="14" s="1"/>
  <c r="AR47" i="14" s="1"/>
  <c r="AR50" i="14" s="1"/>
  <c r="AS47" i="14" s="1"/>
  <c r="AS50" i="14" s="1"/>
  <c r="AT47" i="14" s="1"/>
  <c r="AT50" i="14" s="1"/>
  <c r="AU47" i="14" s="1"/>
  <c r="AU50" i="14" s="1"/>
  <c r="AV47" i="14" s="1"/>
  <c r="AV50" i="14" s="1"/>
  <c r="AW47" i="14" s="1"/>
  <c r="AW50" i="14" s="1"/>
  <c r="AX47" i="14" s="1"/>
  <c r="AX50" i="14" s="1"/>
  <c r="AY47" i="14" s="1"/>
  <c r="AY50" i="14" s="1"/>
  <c r="AZ47" i="14" s="1"/>
  <c r="AZ50" i="14" s="1"/>
  <c r="BA47" i="14" s="1"/>
  <c r="BA50" i="14" s="1"/>
  <c r="BB47" i="14" s="1"/>
  <c r="BB50" i="14" s="1"/>
  <c r="BC47" i="14" s="1"/>
  <c r="BC50" i="14" s="1"/>
  <c r="BD47" i="14" s="1"/>
  <c r="BD50" i="14" s="1"/>
  <c r="BE47" i="14" s="1"/>
  <c r="BE50" i="14" s="1"/>
  <c r="BF47" i="14" s="1"/>
  <c r="BF50" i="14" s="1"/>
  <c r="BG47" i="14" s="1"/>
  <c r="BG50" i="14" s="1"/>
  <c r="BH47" i="14" s="1"/>
  <c r="BH50" i="14" s="1"/>
  <c r="BI47" i="14" s="1"/>
  <c r="BI50" i="14" s="1"/>
  <c r="BJ47" i="14" s="1"/>
  <c r="BJ50" i="14" s="1"/>
  <c r="BK47" i="14" s="1"/>
  <c r="BK50" i="14" s="1"/>
  <c r="BL47" i="14" s="1"/>
  <c r="BL50" i="14" s="1"/>
  <c r="BM47" i="14" s="1"/>
  <c r="BM50" i="14" s="1"/>
  <c r="BN47" i="14" s="1"/>
  <c r="BN50" i="14" s="1"/>
  <c r="BO47" i="14" s="1"/>
  <c r="BO50" i="14" s="1"/>
  <c r="BP47" i="14" s="1"/>
  <c r="BP50" i="14" s="1"/>
  <c r="BQ47" i="14" s="1"/>
  <c r="BQ50" i="14" s="1"/>
  <c r="BR47" i="14" s="1"/>
  <c r="BR50" i="14" s="1"/>
  <c r="BS47" i="14" s="1"/>
  <c r="BS50" i="14" s="1"/>
  <c r="BT47" i="14" s="1"/>
  <c r="BT50" i="14" s="1"/>
  <c r="BU47" i="14" s="1"/>
  <c r="BU50" i="14" s="1"/>
  <c r="BV47" i="14" s="1"/>
  <c r="BV50" i="14" s="1"/>
  <c r="BW47" i="14" s="1"/>
  <c r="BW50" i="14" s="1"/>
  <c r="BX47" i="14" s="1"/>
  <c r="BX50" i="14" s="1"/>
  <c r="BY47" i="14" s="1"/>
  <c r="BY50" i="14" s="1"/>
  <c r="BZ47" i="14" s="1"/>
  <c r="BZ50" i="14" s="1"/>
  <c r="CA47" i="14" s="1"/>
  <c r="CA50" i="14" s="1"/>
  <c r="CB47" i="14" s="1"/>
  <c r="CB50" i="14" s="1"/>
  <c r="CC47" i="14" s="1"/>
  <c r="CC50" i="14" s="1"/>
  <c r="CD47" i="14" s="1"/>
  <c r="CD50" i="14" s="1"/>
  <c r="CE47" i="14" s="1"/>
  <c r="CE50" i="14" s="1"/>
  <c r="CF47" i="14" s="1"/>
  <c r="CF50" i="14" s="1"/>
  <c r="CG47" i="14" s="1"/>
  <c r="CG50" i="14" s="1"/>
  <c r="CH47" i="14" s="1"/>
  <c r="CH50" i="14" s="1"/>
  <c r="CI47" i="14" s="1"/>
  <c r="CI50" i="14" s="1"/>
  <c r="CJ47" i="14" s="1"/>
  <c r="CJ50" i="14" s="1"/>
  <c r="CK47" i="14" s="1"/>
  <c r="CK50" i="14" s="1"/>
  <c r="CL47" i="14" s="1"/>
  <c r="CL50" i="14" s="1"/>
  <c r="CM47" i="14" s="1"/>
  <c r="CM50" i="14" s="1"/>
  <c r="CN47" i="14" s="1"/>
  <c r="CN50" i="14" s="1"/>
  <c r="CO47" i="14" s="1"/>
  <c r="CO50" i="14" s="1"/>
  <c r="CP47" i="14" s="1"/>
  <c r="CP50" i="14" s="1"/>
  <c r="CQ47" i="14" s="1"/>
  <c r="CQ50" i="14" s="1"/>
  <c r="CR47" i="14" s="1"/>
  <c r="CR50" i="14" s="1"/>
  <c r="CS47" i="14" s="1"/>
  <c r="CS50" i="14" s="1"/>
  <c r="CT47" i="14" s="1"/>
  <c r="CT50" i="14" s="1"/>
  <c r="CU47" i="14" s="1"/>
  <c r="CU50" i="14" s="1"/>
  <c r="CV47" i="14" s="1"/>
  <c r="CV50" i="14" s="1"/>
  <c r="CW47" i="14" s="1"/>
  <c r="CW50" i="14" s="1"/>
  <c r="CX47" i="14" s="1"/>
  <c r="CX50" i="14" s="1"/>
  <c r="CY47" i="14" s="1"/>
  <c r="CY50" i="14" s="1"/>
  <c r="CZ47" i="14" s="1"/>
  <c r="CZ50" i="14" s="1"/>
  <c r="DA47" i="14" s="1"/>
  <c r="DA50" i="14" s="1"/>
  <c r="DB47" i="14" s="1"/>
  <c r="DB50" i="14" s="1"/>
  <c r="DC47" i="14" s="1"/>
  <c r="DC50" i="14" s="1"/>
  <c r="DD47" i="14" s="1"/>
  <c r="DD50" i="14" s="1"/>
  <c r="DE47" i="14" s="1"/>
  <c r="DE50" i="14" s="1"/>
  <c r="DF47" i="14" s="1"/>
  <c r="DF50" i="14" s="1"/>
  <c r="DG47" i="14" s="1"/>
  <c r="DG50" i="14" s="1"/>
  <c r="DH47" i="14" s="1"/>
  <c r="DH50" i="14" s="1"/>
  <c r="DI47" i="14" s="1"/>
  <c r="DI50" i="14" s="1"/>
  <c r="DJ47" i="14" s="1"/>
  <c r="DJ50" i="14" s="1"/>
  <c r="DK47" i="14" s="1"/>
  <c r="DK50" i="14" s="1"/>
  <c r="DL47" i="14" s="1"/>
  <c r="DL50" i="14" s="1"/>
  <c r="DM47" i="14" s="1"/>
  <c r="DM50" i="14" s="1"/>
  <c r="DN47" i="14" s="1"/>
  <c r="DN50" i="14" s="1"/>
  <c r="DO47" i="14" s="1"/>
  <c r="DO50" i="14" s="1"/>
  <c r="DP47" i="14" s="1"/>
  <c r="DP50" i="14" s="1"/>
  <c r="DQ47" i="14" s="1"/>
  <c r="DQ50" i="14" s="1"/>
  <c r="DR47" i="14" s="1"/>
  <c r="DR50" i="14" s="1"/>
  <c r="DS47" i="14" s="1"/>
  <c r="DS50" i="14" s="1"/>
  <c r="DT47" i="14" s="1"/>
  <c r="DT50" i="14" s="1"/>
  <c r="DU47" i="14" s="1"/>
  <c r="DU50" i="14" s="1"/>
  <c r="DV47" i="14" s="1"/>
  <c r="DV50" i="14" s="1"/>
  <c r="DW47" i="14" s="1"/>
  <c r="DW50" i="14" s="1"/>
  <c r="DX47" i="14" s="1"/>
  <c r="DX50" i="14" s="1"/>
  <c r="DY47" i="14" s="1"/>
  <c r="DY50" i="14" s="1"/>
  <c r="DZ47" i="14" s="1"/>
  <c r="DZ50" i="14" s="1"/>
  <c r="EA47" i="14" s="1"/>
  <c r="EA50" i="14" s="1"/>
  <c r="EB47" i="14" s="1"/>
  <c r="EB50" i="14" s="1"/>
  <c r="EC47" i="14" s="1"/>
  <c r="EC50" i="14" s="1"/>
  <c r="ED47" i="14" s="1"/>
  <c r="ED50" i="14" s="1"/>
  <c r="EE47" i="14" s="1"/>
  <c r="EE50" i="14" s="1"/>
  <c r="EF47" i="14" s="1"/>
  <c r="EF50" i="14" s="1"/>
  <c r="EG47" i="14" s="1"/>
  <c r="EG50" i="14" s="1"/>
  <c r="EH47" i="14" s="1"/>
  <c r="EH50" i="14" s="1"/>
  <c r="EI47" i="14" s="1"/>
  <c r="EI50" i="14" s="1"/>
  <c r="EJ47" i="14" s="1"/>
  <c r="EJ50" i="14" s="1"/>
  <c r="EK47" i="14" s="1"/>
  <c r="EK50" i="14" s="1"/>
  <c r="EL47" i="14" s="1"/>
  <c r="EL50" i="14" s="1"/>
  <c r="EM47" i="14" s="1"/>
  <c r="EM50" i="14" s="1"/>
  <c r="EN47" i="14" s="1"/>
  <c r="EN50" i="14" s="1"/>
  <c r="CM13" i="14"/>
  <c r="CM16" i="14" s="1"/>
  <c r="AU13" i="14"/>
  <c r="AU16" i="14" s="1"/>
  <c r="K28" i="14"/>
  <c r="K30" i="14" s="1"/>
  <c r="Y30" i="14"/>
  <c r="Z27" i="14" s="1"/>
  <c r="Z30" i="14" s="1"/>
  <c r="AA27" i="14" s="1"/>
  <c r="AA30" i="14" s="1"/>
  <c r="AB27" i="14" s="1"/>
  <c r="AB30" i="14" s="1"/>
  <c r="AC27" i="14" s="1"/>
  <c r="AC30" i="14" s="1"/>
  <c r="AD27" i="14" s="1"/>
  <c r="AD30" i="14" s="1"/>
  <c r="AE27" i="14" s="1"/>
  <c r="AE30" i="14" s="1"/>
  <c r="AF27" i="14" s="1"/>
  <c r="AF30" i="14" s="1"/>
  <c r="AG27" i="14" s="1"/>
  <c r="AG30" i="14" s="1"/>
  <c r="AH27" i="14" s="1"/>
  <c r="AH30" i="14" s="1"/>
  <c r="AI27" i="14" s="1"/>
  <c r="AI30" i="14" s="1"/>
  <c r="AJ27" i="14" s="1"/>
  <c r="AJ30" i="14" s="1"/>
  <c r="AK27" i="14" s="1"/>
  <c r="AK30" i="14" s="1"/>
  <c r="AL27" i="14" s="1"/>
  <c r="AL30" i="14" s="1"/>
  <c r="AM27" i="14" s="1"/>
  <c r="AM30" i="14" s="1"/>
  <c r="AN27" i="14" s="1"/>
  <c r="AN30" i="14" s="1"/>
  <c r="AO27" i="14" s="1"/>
  <c r="AO30" i="14" s="1"/>
  <c r="AP27" i="14" s="1"/>
  <c r="AP30" i="14" s="1"/>
  <c r="AQ27" i="14" s="1"/>
  <c r="AQ30" i="14" s="1"/>
  <c r="AR27" i="14" s="1"/>
  <c r="AR30" i="14" s="1"/>
  <c r="AS27" i="14" s="1"/>
  <c r="AS30" i="14" s="1"/>
  <c r="AT27" i="14" s="1"/>
  <c r="AT30" i="14" s="1"/>
  <c r="AU27" i="14" s="1"/>
  <c r="AU30" i="14" s="1"/>
  <c r="AV27" i="14" s="1"/>
  <c r="AV30" i="14" s="1"/>
  <c r="AW27" i="14" s="1"/>
  <c r="AW30" i="14" s="1"/>
  <c r="AX27" i="14" s="1"/>
  <c r="AX30" i="14" s="1"/>
  <c r="AY27" i="14" s="1"/>
  <c r="AY30" i="14" s="1"/>
  <c r="AZ27" i="14" s="1"/>
  <c r="AZ30" i="14" s="1"/>
  <c r="BA27" i="14" s="1"/>
  <c r="BA30" i="14" s="1"/>
  <c r="BB27" i="14" s="1"/>
  <c r="BB30" i="14" s="1"/>
  <c r="BC27" i="14" s="1"/>
  <c r="BC30" i="14" s="1"/>
  <c r="BD27" i="14" s="1"/>
  <c r="BD30" i="14" s="1"/>
  <c r="BE27" i="14" s="1"/>
  <c r="BE30" i="14" s="1"/>
  <c r="BF27" i="14" s="1"/>
  <c r="BF30" i="14" s="1"/>
  <c r="BG27" i="14" s="1"/>
  <c r="BG30" i="14" s="1"/>
  <c r="BH27" i="14" s="1"/>
  <c r="BH30" i="14" s="1"/>
  <c r="BI27" i="14" s="1"/>
  <c r="BI30" i="14" s="1"/>
  <c r="BJ27" i="14" s="1"/>
  <c r="BJ30" i="14" s="1"/>
  <c r="BK27" i="14" s="1"/>
  <c r="BK30" i="14" s="1"/>
  <c r="BL27" i="14" s="1"/>
  <c r="BL30" i="14" s="1"/>
  <c r="BM27" i="14" s="1"/>
  <c r="BM30" i="14" s="1"/>
  <c r="BN27" i="14" s="1"/>
  <c r="BN30" i="14" s="1"/>
  <c r="BO27" i="14" s="1"/>
  <c r="BO30" i="14" s="1"/>
  <c r="BP27" i="14" s="1"/>
  <c r="BP30" i="14" s="1"/>
  <c r="BQ27" i="14" s="1"/>
  <c r="BQ30" i="14" s="1"/>
  <c r="BR27" i="14" s="1"/>
  <c r="BR30" i="14" s="1"/>
  <c r="BS27" i="14" s="1"/>
  <c r="BS30" i="14" s="1"/>
  <c r="BT27" i="14" s="1"/>
  <c r="BT30" i="14" s="1"/>
  <c r="BU27" i="14" s="1"/>
  <c r="BU30" i="14" s="1"/>
  <c r="BV27" i="14" s="1"/>
  <c r="BV30" i="14" s="1"/>
  <c r="BW27" i="14" s="1"/>
  <c r="BW30" i="14" s="1"/>
  <c r="BX27" i="14" s="1"/>
  <c r="BX30" i="14" s="1"/>
  <c r="BY27" i="14" s="1"/>
  <c r="BY30" i="14" s="1"/>
  <c r="BZ27" i="14" s="1"/>
  <c r="BZ30" i="14" s="1"/>
  <c r="CA27" i="14" s="1"/>
  <c r="CA30" i="14" s="1"/>
  <c r="CB27" i="14" s="1"/>
  <c r="CB30" i="14" s="1"/>
  <c r="CC27" i="14" s="1"/>
  <c r="CC30" i="14" s="1"/>
  <c r="CD27" i="14" s="1"/>
  <c r="CD30" i="14" s="1"/>
  <c r="CE27" i="14" s="1"/>
  <c r="CE30" i="14" s="1"/>
  <c r="CF27" i="14" s="1"/>
  <c r="CF30" i="14" s="1"/>
  <c r="CG27" i="14" s="1"/>
  <c r="CG30" i="14" s="1"/>
  <c r="CH27" i="14" s="1"/>
  <c r="CH30" i="14" s="1"/>
  <c r="CI27" i="14" s="1"/>
  <c r="CI30" i="14" s="1"/>
  <c r="CJ27" i="14" s="1"/>
  <c r="CJ30" i="14" s="1"/>
  <c r="CK27" i="14" s="1"/>
  <c r="CK30" i="14" s="1"/>
  <c r="CL27" i="14" s="1"/>
  <c r="CL30" i="14" s="1"/>
  <c r="CM27" i="14" s="1"/>
  <c r="CM30" i="14" s="1"/>
  <c r="CN27" i="14" s="1"/>
  <c r="CN30" i="14" s="1"/>
  <c r="CO27" i="14" s="1"/>
  <c r="CO30" i="14" s="1"/>
  <c r="CP27" i="14" s="1"/>
  <c r="CP30" i="14" s="1"/>
  <c r="CQ27" i="14" s="1"/>
  <c r="CQ30" i="14" s="1"/>
  <c r="CR27" i="14" s="1"/>
  <c r="CR30" i="14" s="1"/>
  <c r="CS27" i="14" s="1"/>
  <c r="CS30" i="14" s="1"/>
  <c r="CT27" i="14" s="1"/>
  <c r="CT30" i="14" s="1"/>
  <c r="CU27" i="14" s="1"/>
  <c r="CU30" i="14" s="1"/>
  <c r="CV27" i="14" s="1"/>
  <c r="CV30" i="14" s="1"/>
  <c r="CW27" i="14" s="1"/>
  <c r="CW30" i="14" s="1"/>
  <c r="CX27" i="14" s="1"/>
  <c r="CX30" i="14" s="1"/>
  <c r="CY27" i="14" s="1"/>
  <c r="CY30" i="14" s="1"/>
  <c r="CZ27" i="14" s="1"/>
  <c r="CZ30" i="14" s="1"/>
  <c r="DA27" i="14" s="1"/>
  <c r="DA30" i="14" s="1"/>
  <c r="DB27" i="14" s="1"/>
  <c r="DB30" i="14" s="1"/>
  <c r="DC27" i="14" s="1"/>
  <c r="DC30" i="14" s="1"/>
  <c r="DD27" i="14" s="1"/>
  <c r="DD30" i="14" s="1"/>
  <c r="DE27" i="14" s="1"/>
  <c r="DE30" i="14" s="1"/>
  <c r="DF27" i="14" s="1"/>
  <c r="DF30" i="14" s="1"/>
  <c r="DG27" i="14" s="1"/>
  <c r="DG30" i="14" s="1"/>
  <c r="DH27" i="14" s="1"/>
  <c r="DH30" i="14" s="1"/>
  <c r="DI27" i="14" s="1"/>
  <c r="DI30" i="14" s="1"/>
  <c r="DJ27" i="14" s="1"/>
  <c r="DJ30" i="14" s="1"/>
  <c r="DK27" i="14" s="1"/>
  <c r="DK30" i="14" s="1"/>
  <c r="DL27" i="14" s="1"/>
  <c r="DL30" i="14" s="1"/>
  <c r="DM27" i="14" s="1"/>
  <c r="DM30" i="14" s="1"/>
  <c r="DN27" i="14" s="1"/>
  <c r="DN30" i="14" s="1"/>
  <c r="DO27" i="14" s="1"/>
  <c r="DO30" i="14" s="1"/>
  <c r="DP27" i="14" s="1"/>
  <c r="DP30" i="14" s="1"/>
  <c r="DQ27" i="14" s="1"/>
  <c r="DQ30" i="14" s="1"/>
  <c r="DR27" i="14" s="1"/>
  <c r="DR30" i="14" s="1"/>
  <c r="DS27" i="14" s="1"/>
  <c r="DS30" i="14" s="1"/>
  <c r="DT27" i="14" s="1"/>
  <c r="DT30" i="14" s="1"/>
  <c r="DU27" i="14" s="1"/>
  <c r="DU30" i="14" s="1"/>
  <c r="DV27" i="14" s="1"/>
  <c r="DV30" i="14" s="1"/>
  <c r="DW27" i="14" s="1"/>
  <c r="DW30" i="14" s="1"/>
  <c r="DX27" i="14" s="1"/>
  <c r="DX30" i="14" s="1"/>
  <c r="DY27" i="14" s="1"/>
  <c r="DY30" i="14" s="1"/>
  <c r="DZ27" i="14" s="1"/>
  <c r="DZ30" i="14" s="1"/>
  <c r="EA27" i="14" s="1"/>
  <c r="EA30" i="14" s="1"/>
  <c r="EB27" i="14" s="1"/>
  <c r="EB30" i="14" s="1"/>
  <c r="EC27" i="14" s="1"/>
  <c r="EC30" i="14" s="1"/>
  <c r="ED27" i="14" s="1"/>
  <c r="ED30" i="14" s="1"/>
  <c r="EE27" i="14" s="1"/>
  <c r="EE30" i="14" s="1"/>
  <c r="EF27" i="14" s="1"/>
  <c r="EF30" i="14" s="1"/>
  <c r="EG27" i="14" s="1"/>
  <c r="EG30" i="14" s="1"/>
  <c r="EH27" i="14" s="1"/>
  <c r="EH30" i="14" s="1"/>
  <c r="EI27" i="14" s="1"/>
  <c r="EI30" i="14" s="1"/>
  <c r="EJ27" i="14" s="1"/>
  <c r="EJ30" i="14" s="1"/>
  <c r="EK27" i="14" s="1"/>
  <c r="EK30" i="14" s="1"/>
  <c r="EL27" i="14" s="1"/>
  <c r="EL30" i="14" s="1"/>
  <c r="EM27" i="14" s="1"/>
  <c r="EM30" i="14" s="1"/>
  <c r="EN27" i="14" s="1"/>
  <c r="EN30" i="14" s="1"/>
  <c r="EM13" i="14"/>
  <c r="EM16" i="14" s="1"/>
  <c r="EH13" i="14"/>
  <c r="EH16" i="14" s="1"/>
  <c r="EE13" i="14"/>
  <c r="EE16" i="14" s="1"/>
  <c r="DW13" i="14"/>
  <c r="DW16" i="14" s="1"/>
  <c r="DR13" i="14"/>
  <c r="DR16" i="14" s="1"/>
  <c r="DI13" i="14"/>
  <c r="DI16" i="14" s="1"/>
  <c r="DH13" i="14"/>
  <c r="DH16" i="14" s="1"/>
  <c r="CY13" i="14"/>
  <c r="CY16" i="14" s="1"/>
  <c r="CS13" i="14"/>
  <c r="CS16" i="14" s="1"/>
  <c r="CG13" i="14"/>
  <c r="CG16" i="14" s="1"/>
  <c r="BY13" i="14"/>
  <c r="BY16" i="14" s="1"/>
  <c r="BX13" i="14"/>
  <c r="BX16" i="14" s="1"/>
  <c r="BO13" i="14"/>
  <c r="BO16" i="14" s="1"/>
  <c r="BD13" i="14"/>
  <c r="BD16" i="14" s="1"/>
  <c r="AZ13" i="14"/>
  <c r="AZ16" i="14" s="1"/>
  <c r="AW13" i="14"/>
  <c r="AW16" i="14" s="1"/>
  <c r="AP13" i="14"/>
  <c r="AP16" i="14" s="1"/>
  <c r="AM13" i="14"/>
  <c r="AM16" i="14" s="1"/>
  <c r="AG13" i="14"/>
  <c r="AG16" i="14" s="1"/>
  <c r="AC13" i="14"/>
  <c r="AC16" i="14" s="1"/>
  <c r="R13" i="14"/>
  <c r="R16" i="14" s="1"/>
  <c r="O13" i="14"/>
  <c r="O16" i="14" s="1"/>
  <c r="CO13" i="14"/>
  <c r="CO16" i="14" s="1"/>
  <c r="CB13" i="14"/>
  <c r="CB16" i="14" s="1"/>
  <c r="BN13" i="14"/>
  <c r="BN16" i="14" s="1"/>
  <c r="AR13" i="14"/>
  <c r="AR16" i="14" s="1"/>
  <c r="DN13" i="14"/>
  <c r="DN16" i="14" s="1"/>
  <c r="M45" i="14"/>
  <c r="N42" i="14" s="1"/>
  <c r="N45" i="14" s="1"/>
  <c r="O42" i="14" s="1"/>
  <c r="O45" i="14" s="1"/>
  <c r="P42" i="14" s="1"/>
  <c r="P45" i="14" s="1"/>
  <c r="Q42" i="14" s="1"/>
  <c r="Q45" i="14" s="1"/>
  <c r="R42" i="14" s="1"/>
  <c r="R45" i="14" s="1"/>
  <c r="S42" i="14" s="1"/>
  <c r="S45" i="14" s="1"/>
  <c r="T42" i="14" s="1"/>
  <c r="T45" i="14" s="1"/>
  <c r="U42" i="14" s="1"/>
  <c r="U45" i="14" s="1"/>
  <c r="V42" i="14" s="1"/>
  <c r="V45" i="14" s="1"/>
  <c r="W42" i="14" s="1"/>
  <c r="W45" i="14" s="1"/>
  <c r="X42" i="14" s="1"/>
  <c r="X45" i="14" s="1"/>
  <c r="Y42" i="14" s="1"/>
  <c r="Y45" i="14" s="1"/>
  <c r="Z42" i="14" s="1"/>
  <c r="Z45" i="14" s="1"/>
  <c r="AA42" i="14" s="1"/>
  <c r="AA45" i="14" s="1"/>
  <c r="AB42" i="14" s="1"/>
  <c r="AB45" i="14" s="1"/>
  <c r="AC42" i="14" s="1"/>
  <c r="AC45" i="14" s="1"/>
  <c r="AD42" i="14" s="1"/>
  <c r="AD45" i="14" s="1"/>
  <c r="AE42" i="14" s="1"/>
  <c r="AE45" i="14" s="1"/>
  <c r="AF42" i="14" s="1"/>
  <c r="AF45" i="14" s="1"/>
  <c r="AG42" i="14" s="1"/>
  <c r="AG45" i="14" s="1"/>
  <c r="AH42" i="14" s="1"/>
  <c r="AH45" i="14" s="1"/>
  <c r="AI42" i="14" s="1"/>
  <c r="AI45" i="14" s="1"/>
  <c r="AJ42" i="14" s="1"/>
  <c r="AJ45" i="14" s="1"/>
  <c r="AK42" i="14" s="1"/>
  <c r="AK45" i="14" s="1"/>
  <c r="AL42" i="14" s="1"/>
  <c r="AL45" i="14" s="1"/>
  <c r="AM42" i="14" s="1"/>
  <c r="AM45" i="14" s="1"/>
  <c r="AN42" i="14" s="1"/>
  <c r="AN45" i="14" s="1"/>
  <c r="AO42" i="14" s="1"/>
  <c r="AO45" i="14" s="1"/>
  <c r="AP42" i="14" s="1"/>
  <c r="AP45" i="14" s="1"/>
  <c r="AQ42" i="14" s="1"/>
  <c r="AQ45" i="14" s="1"/>
  <c r="AR42" i="14" s="1"/>
  <c r="AR45" i="14" s="1"/>
  <c r="AS42" i="14" s="1"/>
  <c r="AS45" i="14" s="1"/>
  <c r="AT42" i="14" s="1"/>
  <c r="AT45" i="14" s="1"/>
  <c r="AU42" i="14" s="1"/>
  <c r="AU45" i="14" s="1"/>
  <c r="AV42" i="14" s="1"/>
  <c r="AV45" i="14" s="1"/>
  <c r="AW42" i="14" s="1"/>
  <c r="AW45" i="14" s="1"/>
  <c r="AX42" i="14" s="1"/>
  <c r="AX45" i="14" s="1"/>
  <c r="AY42" i="14" s="1"/>
  <c r="AY45" i="14" s="1"/>
  <c r="AZ42" i="14" s="1"/>
  <c r="AZ45" i="14" s="1"/>
  <c r="BA42" i="14" s="1"/>
  <c r="BA45" i="14" s="1"/>
  <c r="BB42" i="14" s="1"/>
  <c r="BB45" i="14" s="1"/>
  <c r="BC42" i="14" s="1"/>
  <c r="BC45" i="14" s="1"/>
  <c r="BD42" i="14" s="1"/>
  <c r="BD45" i="14" s="1"/>
  <c r="BE42" i="14" s="1"/>
  <c r="BE45" i="14" s="1"/>
  <c r="BF42" i="14" s="1"/>
  <c r="BF45" i="14" s="1"/>
  <c r="BG42" i="14" s="1"/>
  <c r="BG45" i="14" s="1"/>
  <c r="BH42" i="14" s="1"/>
  <c r="BH45" i="14" s="1"/>
  <c r="BI42" i="14" s="1"/>
  <c r="BI45" i="14" s="1"/>
  <c r="BJ42" i="14" s="1"/>
  <c r="BJ45" i="14" s="1"/>
  <c r="BK42" i="14" s="1"/>
  <c r="BK45" i="14" s="1"/>
  <c r="BL42" i="14" s="1"/>
  <c r="BL45" i="14" s="1"/>
  <c r="BM42" i="14" s="1"/>
  <c r="BM45" i="14" s="1"/>
  <c r="BN42" i="14" s="1"/>
  <c r="BN45" i="14" s="1"/>
  <c r="BO42" i="14" s="1"/>
  <c r="BO45" i="14" s="1"/>
  <c r="BP42" i="14" s="1"/>
  <c r="BP45" i="14" s="1"/>
  <c r="BQ42" i="14" s="1"/>
  <c r="BQ45" i="14" s="1"/>
  <c r="BR42" i="14" s="1"/>
  <c r="BR45" i="14" s="1"/>
  <c r="BS42" i="14" s="1"/>
  <c r="BS45" i="14" s="1"/>
  <c r="BT42" i="14" s="1"/>
  <c r="BT45" i="14" s="1"/>
  <c r="BU42" i="14" s="1"/>
  <c r="BU45" i="14" s="1"/>
  <c r="BV42" i="14" s="1"/>
  <c r="BV45" i="14" s="1"/>
  <c r="BW42" i="14" s="1"/>
  <c r="BW45" i="14" s="1"/>
  <c r="BX42" i="14" s="1"/>
  <c r="BX45" i="14" s="1"/>
  <c r="BY42" i="14" s="1"/>
  <c r="BY45" i="14" s="1"/>
  <c r="BZ42" i="14" s="1"/>
  <c r="BZ45" i="14" s="1"/>
  <c r="CA42" i="14" s="1"/>
  <c r="CA45" i="14" s="1"/>
  <c r="CB42" i="14" s="1"/>
  <c r="CB45" i="14" s="1"/>
  <c r="CC42" i="14" s="1"/>
  <c r="CC45" i="14" s="1"/>
  <c r="CD42" i="14" s="1"/>
  <c r="CD45" i="14" s="1"/>
  <c r="CE42" i="14" s="1"/>
  <c r="CE45" i="14" s="1"/>
  <c r="CF42" i="14" s="1"/>
  <c r="CF45" i="14" s="1"/>
  <c r="CG42" i="14" s="1"/>
  <c r="CG45" i="14" s="1"/>
  <c r="CH42" i="14" s="1"/>
  <c r="CH45" i="14" s="1"/>
  <c r="CI42" i="14" s="1"/>
  <c r="CI45" i="14" s="1"/>
  <c r="CJ42" i="14" s="1"/>
  <c r="CJ45" i="14" s="1"/>
  <c r="CK42" i="14" s="1"/>
  <c r="CK45" i="14" s="1"/>
  <c r="CL42" i="14" s="1"/>
  <c r="CL45" i="14" s="1"/>
  <c r="CM42" i="14" s="1"/>
  <c r="CM45" i="14" s="1"/>
  <c r="CN42" i="14" s="1"/>
  <c r="CN45" i="14" s="1"/>
  <c r="CO42" i="14" s="1"/>
  <c r="CO45" i="14" s="1"/>
  <c r="CP42" i="14" s="1"/>
  <c r="CP45" i="14" s="1"/>
  <c r="CQ42" i="14" s="1"/>
  <c r="CQ45" i="14" s="1"/>
  <c r="CR42" i="14" s="1"/>
  <c r="CR45" i="14" s="1"/>
  <c r="CS42" i="14" s="1"/>
  <c r="CS45" i="14" s="1"/>
  <c r="CT42" i="14" s="1"/>
  <c r="CT45" i="14" s="1"/>
  <c r="CU42" i="14" s="1"/>
  <c r="CU45" i="14" s="1"/>
  <c r="CV42" i="14" s="1"/>
  <c r="CV45" i="14" s="1"/>
  <c r="CW42" i="14" s="1"/>
  <c r="CW45" i="14" s="1"/>
  <c r="CX42" i="14" s="1"/>
  <c r="CX45" i="14" s="1"/>
  <c r="CY42" i="14" s="1"/>
  <c r="CY45" i="14" s="1"/>
  <c r="CZ42" i="14" s="1"/>
  <c r="CZ45" i="14" s="1"/>
  <c r="DA42" i="14" s="1"/>
  <c r="DA45" i="14" s="1"/>
  <c r="DB42" i="14" s="1"/>
  <c r="DB45" i="14" s="1"/>
  <c r="DC42" i="14" s="1"/>
  <c r="DC45" i="14" s="1"/>
  <c r="DD42" i="14" s="1"/>
  <c r="DD45" i="14" s="1"/>
  <c r="DE42" i="14" s="1"/>
  <c r="DE45" i="14" s="1"/>
  <c r="DF42" i="14" s="1"/>
  <c r="DF45" i="14" s="1"/>
  <c r="DG42" i="14" s="1"/>
  <c r="DG45" i="14" s="1"/>
  <c r="DH42" i="14" s="1"/>
  <c r="DH45" i="14" s="1"/>
  <c r="DI42" i="14" s="1"/>
  <c r="DI45" i="14" s="1"/>
  <c r="DJ42" i="14" s="1"/>
  <c r="DJ45" i="14" s="1"/>
  <c r="DK42" i="14" s="1"/>
  <c r="DK45" i="14" s="1"/>
  <c r="DL42" i="14" s="1"/>
  <c r="DL45" i="14" s="1"/>
  <c r="DM42" i="14" s="1"/>
  <c r="DM45" i="14" s="1"/>
  <c r="DN42" i="14" s="1"/>
  <c r="DN45" i="14" s="1"/>
  <c r="DO42" i="14" s="1"/>
  <c r="DO45" i="14" s="1"/>
  <c r="DP42" i="14" s="1"/>
  <c r="DP45" i="14" s="1"/>
  <c r="DQ42" i="14" s="1"/>
  <c r="DQ45" i="14" s="1"/>
  <c r="DR42" i="14" s="1"/>
  <c r="DR45" i="14" s="1"/>
  <c r="DS42" i="14" s="1"/>
  <c r="DS45" i="14" s="1"/>
  <c r="DT42" i="14" s="1"/>
  <c r="DT45" i="14" s="1"/>
  <c r="DU42" i="14" s="1"/>
  <c r="DU45" i="14" s="1"/>
  <c r="DV42" i="14" s="1"/>
  <c r="DV45" i="14" s="1"/>
  <c r="DW42" i="14" s="1"/>
  <c r="DW45" i="14" s="1"/>
  <c r="DX42" i="14" s="1"/>
  <c r="DX45" i="14" s="1"/>
  <c r="DY42" i="14" s="1"/>
  <c r="DY45" i="14" s="1"/>
  <c r="DZ42" i="14" s="1"/>
  <c r="DZ45" i="14" s="1"/>
  <c r="EA42" i="14" s="1"/>
  <c r="EA45" i="14" s="1"/>
  <c r="EB42" i="14" s="1"/>
  <c r="EB45" i="14" s="1"/>
  <c r="EC42" i="14" s="1"/>
  <c r="EC45" i="14" s="1"/>
  <c r="ED42" i="14" s="1"/>
  <c r="ED45" i="14" s="1"/>
  <c r="EE42" i="14" s="1"/>
  <c r="EE45" i="14" s="1"/>
  <c r="EF42" i="14" s="1"/>
  <c r="EF45" i="14" s="1"/>
  <c r="EG42" i="14" s="1"/>
  <c r="EG45" i="14" s="1"/>
  <c r="EH42" i="14" s="1"/>
  <c r="EH45" i="14" s="1"/>
  <c r="EI42" i="14" s="1"/>
  <c r="EI45" i="14" s="1"/>
  <c r="EJ42" i="14" s="1"/>
  <c r="EJ45" i="14" s="1"/>
  <c r="EK42" i="14" s="1"/>
  <c r="EK45" i="14" s="1"/>
  <c r="EL42" i="14" s="1"/>
  <c r="EL45" i="14" s="1"/>
  <c r="EM42" i="14" s="1"/>
  <c r="EM45" i="14" s="1"/>
  <c r="EN42" i="14" s="1"/>
  <c r="EN45" i="14" s="1"/>
  <c r="K43" i="14"/>
  <c r="K45" i="14" s="1"/>
  <c r="EJ13" i="14"/>
  <c r="EJ16" i="14" s="1"/>
  <c r="EF13" i="14"/>
  <c r="EF16" i="14" s="1"/>
  <c r="EA13" i="14"/>
  <c r="EA16" i="14" s="1"/>
  <c r="DV13" i="14"/>
  <c r="DV16" i="14" s="1"/>
  <c r="DQ13" i="14"/>
  <c r="DQ16" i="14" s="1"/>
  <c r="DK13" i="14"/>
  <c r="DK16" i="14" s="1"/>
  <c r="DF13" i="14"/>
  <c r="DF16" i="14" s="1"/>
  <c r="CT13" i="14"/>
  <c r="CT16" i="14" s="1"/>
  <c r="CW13" i="14"/>
  <c r="CW16" i="14" s="1"/>
  <c r="CH13" i="14"/>
  <c r="CH16" i="14" s="1"/>
  <c r="BZ13" i="14"/>
  <c r="BZ16" i="14" s="1"/>
  <c r="BW13" i="14"/>
  <c r="BW16" i="14" s="1"/>
  <c r="BI13" i="14"/>
  <c r="BI16" i="14" s="1"/>
  <c r="BF13" i="14"/>
  <c r="BF16" i="14" s="1"/>
  <c r="BA13" i="14"/>
  <c r="BA16" i="14" s="1"/>
  <c r="AQ13" i="14"/>
  <c r="AQ16" i="14" s="1"/>
  <c r="AK13" i="14"/>
  <c r="AK16" i="14" s="1"/>
  <c r="AH13" i="14"/>
  <c r="AH16" i="14" s="1"/>
  <c r="AD13" i="14"/>
  <c r="AD16" i="14" s="1"/>
  <c r="Y13" i="14"/>
  <c r="Y16" i="14" s="1"/>
  <c r="S13" i="14"/>
  <c r="S16" i="14" s="1"/>
  <c r="N13" i="14"/>
  <c r="N16" i="14" s="1"/>
  <c r="U13" i="14"/>
  <c r="U16" i="14" s="1"/>
  <c r="K33" i="14"/>
  <c r="K35" i="14" s="1"/>
  <c r="M35" i="14"/>
  <c r="N32" i="14" s="1"/>
  <c r="N35" i="14" s="1"/>
  <c r="O32" i="14" s="1"/>
  <c r="O35" i="14" s="1"/>
  <c r="P32" i="14" s="1"/>
  <c r="P35" i="14" s="1"/>
  <c r="Q32" i="14" s="1"/>
  <c r="Q35" i="14" s="1"/>
  <c r="R32" i="14" s="1"/>
  <c r="R35" i="14" s="1"/>
  <c r="S32" i="14" s="1"/>
  <c r="S35" i="14" s="1"/>
  <c r="T32" i="14" s="1"/>
  <c r="T35" i="14" s="1"/>
  <c r="U32" i="14" s="1"/>
  <c r="U35" i="14" s="1"/>
  <c r="V32" i="14" s="1"/>
  <c r="V35" i="14" s="1"/>
  <c r="W32" i="14" s="1"/>
  <c r="W35" i="14" s="1"/>
  <c r="X32" i="14" s="1"/>
  <c r="X35" i="14" s="1"/>
  <c r="Y32" i="14" s="1"/>
  <c r="Y35" i="14" s="1"/>
  <c r="Z32" i="14" s="1"/>
  <c r="Z35" i="14" s="1"/>
  <c r="AA32" i="14" s="1"/>
  <c r="AA35" i="14" s="1"/>
  <c r="AB32" i="14" s="1"/>
  <c r="AB35" i="14" s="1"/>
  <c r="AC32" i="14" s="1"/>
  <c r="AC35" i="14" s="1"/>
  <c r="AD32" i="14" s="1"/>
  <c r="AD35" i="14" s="1"/>
  <c r="AE32" i="14" s="1"/>
  <c r="AE35" i="14" s="1"/>
  <c r="AF32" i="14" s="1"/>
  <c r="AF35" i="14" s="1"/>
  <c r="AG32" i="14" s="1"/>
  <c r="AG35" i="14" s="1"/>
  <c r="AH32" i="14" s="1"/>
  <c r="AH35" i="14" s="1"/>
  <c r="AI32" i="14" s="1"/>
  <c r="AI35" i="14" s="1"/>
  <c r="AJ32" i="14" s="1"/>
  <c r="AJ35" i="14" s="1"/>
  <c r="AK32" i="14" s="1"/>
  <c r="AK35" i="14" s="1"/>
  <c r="AL32" i="14" s="1"/>
  <c r="AL35" i="14" s="1"/>
  <c r="AM32" i="14" s="1"/>
  <c r="AM35" i="14" s="1"/>
  <c r="AN32" i="14" s="1"/>
  <c r="AN35" i="14" s="1"/>
  <c r="AO32" i="14" s="1"/>
  <c r="AO35" i="14" s="1"/>
  <c r="AP32" i="14" s="1"/>
  <c r="AP35" i="14" s="1"/>
  <c r="AQ32" i="14" s="1"/>
  <c r="AQ35" i="14" s="1"/>
  <c r="AR32" i="14" s="1"/>
  <c r="AR35" i="14" s="1"/>
  <c r="AS32" i="14" s="1"/>
  <c r="AS35" i="14" s="1"/>
  <c r="AT32" i="14" s="1"/>
  <c r="AT35" i="14" s="1"/>
  <c r="AU32" i="14" s="1"/>
  <c r="AU35" i="14" s="1"/>
  <c r="AV32" i="14" s="1"/>
  <c r="AV35" i="14" s="1"/>
  <c r="AW32" i="14" s="1"/>
  <c r="AW35" i="14" s="1"/>
  <c r="AX32" i="14" s="1"/>
  <c r="AX35" i="14" s="1"/>
  <c r="AY32" i="14" s="1"/>
  <c r="AY35" i="14" s="1"/>
  <c r="AZ32" i="14" s="1"/>
  <c r="AZ35" i="14" s="1"/>
  <c r="BA32" i="14" s="1"/>
  <c r="BA35" i="14" s="1"/>
  <c r="BB32" i="14" s="1"/>
  <c r="BB35" i="14" s="1"/>
  <c r="BC32" i="14" s="1"/>
  <c r="BC35" i="14" s="1"/>
  <c r="BD32" i="14" s="1"/>
  <c r="BD35" i="14" s="1"/>
  <c r="BE32" i="14" s="1"/>
  <c r="BE35" i="14" s="1"/>
  <c r="BF32" i="14" s="1"/>
  <c r="BF35" i="14" s="1"/>
  <c r="BG32" i="14" s="1"/>
  <c r="BG35" i="14" s="1"/>
  <c r="BH32" i="14" s="1"/>
  <c r="BH35" i="14" s="1"/>
  <c r="BI32" i="14" s="1"/>
  <c r="BI35" i="14" s="1"/>
  <c r="BJ32" i="14" s="1"/>
  <c r="BJ35" i="14" s="1"/>
  <c r="BK32" i="14" s="1"/>
  <c r="BK35" i="14" s="1"/>
  <c r="BL32" i="14" s="1"/>
  <c r="BL35" i="14" s="1"/>
  <c r="BM32" i="14" s="1"/>
  <c r="BM35" i="14" s="1"/>
  <c r="BN32" i="14" s="1"/>
  <c r="BN35" i="14" s="1"/>
  <c r="BO32" i="14" s="1"/>
  <c r="BO35" i="14" s="1"/>
  <c r="BP32" i="14" s="1"/>
  <c r="BP35" i="14" s="1"/>
  <c r="BQ32" i="14" s="1"/>
  <c r="BQ35" i="14" s="1"/>
  <c r="BR32" i="14" s="1"/>
  <c r="BR35" i="14" s="1"/>
  <c r="BS32" i="14" s="1"/>
  <c r="BS35" i="14" s="1"/>
  <c r="BT32" i="14" s="1"/>
  <c r="BT35" i="14" s="1"/>
  <c r="BU32" i="14" s="1"/>
  <c r="BU35" i="14" s="1"/>
  <c r="BV32" i="14" s="1"/>
  <c r="BV35" i="14" s="1"/>
  <c r="BW32" i="14" s="1"/>
  <c r="BW35" i="14" s="1"/>
  <c r="BX32" i="14" s="1"/>
  <c r="BX35" i="14" s="1"/>
  <c r="BY32" i="14" s="1"/>
  <c r="BY35" i="14" s="1"/>
  <c r="BZ32" i="14" s="1"/>
  <c r="BZ35" i="14" s="1"/>
  <c r="CA32" i="14" s="1"/>
  <c r="CA35" i="14" s="1"/>
  <c r="CB32" i="14" s="1"/>
  <c r="CB35" i="14" s="1"/>
  <c r="CC32" i="14" s="1"/>
  <c r="CC35" i="14" s="1"/>
  <c r="CD32" i="14" s="1"/>
  <c r="CD35" i="14" s="1"/>
  <c r="CE32" i="14" s="1"/>
  <c r="CE35" i="14" s="1"/>
  <c r="CF32" i="14" s="1"/>
  <c r="CF35" i="14" s="1"/>
  <c r="CG32" i="14" s="1"/>
  <c r="CG35" i="14" s="1"/>
  <c r="CH32" i="14" s="1"/>
  <c r="CH35" i="14" s="1"/>
  <c r="CI32" i="14" s="1"/>
  <c r="CI35" i="14" s="1"/>
  <c r="CJ32" i="14" s="1"/>
  <c r="CJ35" i="14" s="1"/>
  <c r="CK32" i="14" s="1"/>
  <c r="CK35" i="14" s="1"/>
  <c r="CL32" i="14" s="1"/>
  <c r="CL35" i="14" s="1"/>
  <c r="CM32" i="14" s="1"/>
  <c r="CM35" i="14" s="1"/>
  <c r="CN32" i="14" s="1"/>
  <c r="CN35" i="14" s="1"/>
  <c r="CO32" i="14" s="1"/>
  <c r="CO35" i="14" s="1"/>
  <c r="CP32" i="14" s="1"/>
  <c r="CP35" i="14" s="1"/>
  <c r="CQ32" i="14" s="1"/>
  <c r="CQ35" i="14" s="1"/>
  <c r="CR32" i="14" s="1"/>
  <c r="CR35" i="14" s="1"/>
  <c r="CS32" i="14" s="1"/>
  <c r="CS35" i="14" s="1"/>
  <c r="CT32" i="14" s="1"/>
  <c r="CT35" i="14" s="1"/>
  <c r="CU32" i="14" s="1"/>
  <c r="CU35" i="14" s="1"/>
  <c r="CV32" i="14" s="1"/>
  <c r="CV35" i="14" s="1"/>
  <c r="CW32" i="14" s="1"/>
  <c r="CW35" i="14" s="1"/>
  <c r="CX32" i="14" s="1"/>
  <c r="CX35" i="14" s="1"/>
  <c r="CY32" i="14" s="1"/>
  <c r="CY35" i="14" s="1"/>
  <c r="CZ32" i="14" s="1"/>
  <c r="CZ35" i="14" s="1"/>
  <c r="DA32" i="14" s="1"/>
  <c r="DA35" i="14" s="1"/>
  <c r="DB32" i="14" s="1"/>
  <c r="DB35" i="14" s="1"/>
  <c r="DC32" i="14" s="1"/>
  <c r="DC35" i="14" s="1"/>
  <c r="DD32" i="14" s="1"/>
  <c r="DD35" i="14" s="1"/>
  <c r="DE32" i="14" s="1"/>
  <c r="DE35" i="14" s="1"/>
  <c r="DF32" i="14" s="1"/>
  <c r="DF35" i="14" s="1"/>
  <c r="DG32" i="14" s="1"/>
  <c r="DG35" i="14" s="1"/>
  <c r="DH32" i="14" s="1"/>
  <c r="DH35" i="14" s="1"/>
  <c r="DI32" i="14" s="1"/>
  <c r="DI35" i="14" s="1"/>
  <c r="DJ32" i="14" s="1"/>
  <c r="DJ35" i="14" s="1"/>
  <c r="DK32" i="14" s="1"/>
  <c r="DK35" i="14" s="1"/>
  <c r="DL32" i="14" s="1"/>
  <c r="DL35" i="14" s="1"/>
  <c r="DM32" i="14" s="1"/>
  <c r="DM35" i="14" s="1"/>
  <c r="DN32" i="14" s="1"/>
  <c r="DN35" i="14" s="1"/>
  <c r="DO32" i="14" s="1"/>
  <c r="DO35" i="14" s="1"/>
  <c r="DP32" i="14" s="1"/>
  <c r="DP35" i="14" s="1"/>
  <c r="DQ32" i="14" s="1"/>
  <c r="DQ35" i="14" s="1"/>
  <c r="DR32" i="14" s="1"/>
  <c r="DR35" i="14" s="1"/>
  <c r="DS32" i="14" s="1"/>
  <c r="DS35" i="14" s="1"/>
  <c r="DT32" i="14" s="1"/>
  <c r="DT35" i="14" s="1"/>
  <c r="DU32" i="14" s="1"/>
  <c r="DU35" i="14" s="1"/>
  <c r="DV32" i="14" s="1"/>
  <c r="DV35" i="14" s="1"/>
  <c r="DW32" i="14" s="1"/>
  <c r="DW35" i="14" s="1"/>
  <c r="DX32" i="14" s="1"/>
  <c r="DX35" i="14" s="1"/>
  <c r="DY32" i="14" s="1"/>
  <c r="DY35" i="14" s="1"/>
  <c r="DZ32" i="14" s="1"/>
  <c r="DZ35" i="14" s="1"/>
  <c r="EA32" i="14" s="1"/>
  <c r="EA35" i="14" s="1"/>
  <c r="EB32" i="14" s="1"/>
  <c r="EB35" i="14" s="1"/>
  <c r="EC32" i="14" s="1"/>
  <c r="EC35" i="14" s="1"/>
  <c r="ED32" i="14" s="1"/>
  <c r="ED35" i="14" s="1"/>
  <c r="EE32" i="14" s="1"/>
  <c r="EE35" i="14" s="1"/>
  <c r="EF32" i="14" s="1"/>
  <c r="EF35" i="14" s="1"/>
  <c r="EG32" i="14" s="1"/>
  <c r="EG35" i="14" s="1"/>
  <c r="EH32" i="14" s="1"/>
  <c r="EH35" i="14" s="1"/>
  <c r="EI32" i="14" s="1"/>
  <c r="EI35" i="14" s="1"/>
  <c r="EJ32" i="14" s="1"/>
  <c r="EJ35" i="14" s="1"/>
  <c r="EK32" i="14" s="1"/>
  <c r="EK35" i="14" s="1"/>
  <c r="EL32" i="14" s="1"/>
  <c r="EL35" i="14" s="1"/>
  <c r="EM32" i="14" s="1"/>
  <c r="EM35" i="14" s="1"/>
  <c r="EN32" i="14" s="1"/>
  <c r="EN35" i="14" s="1"/>
  <c r="BS13" i="14"/>
  <c r="BS16" i="14" s="1"/>
  <c r="BP13" i="14"/>
  <c r="BP16" i="14" s="1"/>
  <c r="AJ13" i="14"/>
  <c r="AJ16" i="14" s="1"/>
  <c r="CZ13" i="14"/>
  <c r="CZ16" i="14" s="1"/>
  <c r="EI13" i="14"/>
  <c r="EI16" i="14" s="1"/>
  <c r="EC13" i="14"/>
  <c r="EC16" i="14" s="1"/>
  <c r="DZ13" i="14"/>
  <c r="DZ16" i="14" s="1"/>
  <c r="DU13" i="14"/>
  <c r="DU16" i="14" s="1"/>
  <c r="DS13" i="14"/>
  <c r="DS16" i="14" s="1"/>
  <c r="DE13" i="14"/>
  <c r="DE16" i="14" s="1"/>
  <c r="CX13" i="14"/>
  <c r="CX16" i="14" s="1"/>
  <c r="CJ13" i="14"/>
  <c r="CJ16" i="14" s="1"/>
  <c r="CI13" i="14"/>
  <c r="CI16" i="14" s="1"/>
  <c r="BV13" i="14"/>
  <c r="BV16" i="14" s="1"/>
  <c r="BM13" i="14"/>
  <c r="BM16" i="14" s="1"/>
  <c r="BK13" i="14"/>
  <c r="BK16" i="14" s="1"/>
  <c r="BB13" i="14"/>
  <c r="BB16" i="14" s="1"/>
  <c r="AX13" i="14"/>
  <c r="AX16" i="14" s="1"/>
  <c r="AS13" i="14"/>
  <c r="AS16" i="14" s="1"/>
  <c r="AL13" i="14"/>
  <c r="AL16" i="14" s="1"/>
  <c r="AF13" i="14"/>
  <c r="AF16" i="14" s="1"/>
  <c r="AB13" i="14"/>
  <c r="AB16" i="14" s="1"/>
  <c r="Z13" i="14"/>
  <c r="Z16" i="14" s="1"/>
  <c r="Q13" i="14"/>
  <c r="Q16" i="14" s="1"/>
  <c r="K23" i="14"/>
  <c r="K25" i="14" s="1"/>
  <c r="M25" i="14"/>
  <c r="N22" i="14" s="1"/>
  <c r="N25" i="14" s="1"/>
  <c r="O22" i="14" s="1"/>
  <c r="O25" i="14" s="1"/>
  <c r="P22" i="14" s="1"/>
  <c r="P25" i="14" s="1"/>
  <c r="Q22" i="14" s="1"/>
  <c r="Q25" i="14" s="1"/>
  <c r="R22" i="14" s="1"/>
  <c r="R25" i="14" s="1"/>
  <c r="S22" i="14" s="1"/>
  <c r="S25" i="14" s="1"/>
  <c r="T22" i="14" s="1"/>
  <c r="T25" i="14" s="1"/>
  <c r="U22" i="14" s="1"/>
  <c r="U25" i="14" s="1"/>
  <c r="V22" i="14" s="1"/>
  <c r="V25" i="14" s="1"/>
  <c r="W22" i="14" s="1"/>
  <c r="W25" i="14" s="1"/>
  <c r="X22" i="14" s="1"/>
  <c r="X25" i="14" s="1"/>
  <c r="Y22" i="14" s="1"/>
  <c r="Y25" i="14" s="1"/>
  <c r="Z22" i="14" s="1"/>
  <c r="Z25" i="14" s="1"/>
  <c r="AA22" i="14" s="1"/>
  <c r="AA25" i="14" s="1"/>
  <c r="AB22" i="14" s="1"/>
  <c r="AB25" i="14" s="1"/>
  <c r="AC22" i="14" s="1"/>
  <c r="AC25" i="14" s="1"/>
  <c r="AD22" i="14" s="1"/>
  <c r="AD25" i="14" s="1"/>
  <c r="AE22" i="14" s="1"/>
  <c r="AE25" i="14" s="1"/>
  <c r="AF22" i="14" s="1"/>
  <c r="AF25" i="14" s="1"/>
  <c r="AG22" i="14" s="1"/>
  <c r="AG25" i="14" s="1"/>
  <c r="AH22" i="14" s="1"/>
  <c r="AH25" i="14" s="1"/>
  <c r="AI22" i="14" s="1"/>
  <c r="AI25" i="14" s="1"/>
  <c r="AJ22" i="14" s="1"/>
  <c r="AJ25" i="14" s="1"/>
  <c r="AK22" i="14" s="1"/>
  <c r="AK25" i="14" s="1"/>
  <c r="AL22" i="14" s="1"/>
  <c r="AL25" i="14" s="1"/>
  <c r="AM22" i="14" s="1"/>
  <c r="AM25" i="14" s="1"/>
  <c r="AN22" i="14" s="1"/>
  <c r="AN25" i="14" s="1"/>
  <c r="AO22" i="14" s="1"/>
  <c r="AO25" i="14" s="1"/>
  <c r="AP22" i="14" s="1"/>
  <c r="AP25" i="14" s="1"/>
  <c r="AQ22" i="14" s="1"/>
  <c r="AQ25" i="14" s="1"/>
  <c r="AR22" i="14" s="1"/>
  <c r="AR25" i="14" s="1"/>
  <c r="AS22" i="14" s="1"/>
  <c r="AS25" i="14" s="1"/>
  <c r="AT22" i="14" s="1"/>
  <c r="AT25" i="14" s="1"/>
  <c r="AU22" i="14" s="1"/>
  <c r="AU25" i="14" s="1"/>
  <c r="AV22" i="14" s="1"/>
  <c r="AV25" i="14" s="1"/>
  <c r="AW22" i="14" s="1"/>
  <c r="AW25" i="14" s="1"/>
  <c r="AX22" i="14" s="1"/>
  <c r="AX25" i="14" s="1"/>
  <c r="AY22" i="14" s="1"/>
  <c r="AY25" i="14" s="1"/>
  <c r="AZ22" i="14" s="1"/>
  <c r="AZ25" i="14" s="1"/>
  <c r="BA22" i="14" s="1"/>
  <c r="BA25" i="14" s="1"/>
  <c r="BB22" i="14" s="1"/>
  <c r="BB25" i="14" s="1"/>
  <c r="BC22" i="14" s="1"/>
  <c r="BC25" i="14" s="1"/>
  <c r="BD22" i="14" s="1"/>
  <c r="BD25" i="14" s="1"/>
  <c r="BE22" i="14" s="1"/>
  <c r="BE25" i="14" s="1"/>
  <c r="BF22" i="14" s="1"/>
  <c r="BF25" i="14" s="1"/>
  <c r="BG22" i="14" s="1"/>
  <c r="BG25" i="14" s="1"/>
  <c r="BH22" i="14" s="1"/>
  <c r="BH25" i="14" s="1"/>
  <c r="BI22" i="14" s="1"/>
  <c r="BI25" i="14" s="1"/>
  <c r="BJ22" i="14" s="1"/>
  <c r="BJ25" i="14" s="1"/>
  <c r="BK22" i="14" s="1"/>
  <c r="BK25" i="14" s="1"/>
  <c r="BL22" i="14" s="1"/>
  <c r="BL25" i="14" s="1"/>
  <c r="BM22" i="14" s="1"/>
  <c r="BM25" i="14" s="1"/>
  <c r="BN22" i="14" s="1"/>
  <c r="BN25" i="14" s="1"/>
  <c r="BO22" i="14" s="1"/>
  <c r="BO25" i="14" s="1"/>
  <c r="BP22" i="14" s="1"/>
  <c r="BP25" i="14" s="1"/>
  <c r="BQ22" i="14" s="1"/>
  <c r="BQ25" i="14" s="1"/>
  <c r="BR22" i="14" s="1"/>
  <c r="BR25" i="14" s="1"/>
  <c r="BS22" i="14" s="1"/>
  <c r="BS25" i="14" s="1"/>
  <c r="BT22" i="14" s="1"/>
  <c r="BT25" i="14" s="1"/>
  <c r="BU22" i="14" s="1"/>
  <c r="BU25" i="14" s="1"/>
  <c r="BV22" i="14" s="1"/>
  <c r="BV25" i="14" s="1"/>
  <c r="BW22" i="14" s="1"/>
  <c r="BW25" i="14" s="1"/>
  <c r="BX22" i="14" s="1"/>
  <c r="BX25" i="14" s="1"/>
  <c r="BY22" i="14" s="1"/>
  <c r="BY25" i="14" s="1"/>
  <c r="BZ22" i="14" s="1"/>
  <c r="BZ25" i="14" s="1"/>
  <c r="CA22" i="14" s="1"/>
  <c r="CA25" i="14" s="1"/>
  <c r="CB22" i="14" s="1"/>
  <c r="CB25" i="14" s="1"/>
  <c r="CC22" i="14" s="1"/>
  <c r="CC25" i="14" s="1"/>
  <c r="CD22" i="14" s="1"/>
  <c r="CD25" i="14" s="1"/>
  <c r="CE22" i="14" s="1"/>
  <c r="CE25" i="14" s="1"/>
  <c r="CF22" i="14" s="1"/>
  <c r="CF25" i="14" s="1"/>
  <c r="CG22" i="14" s="1"/>
  <c r="CG25" i="14" s="1"/>
  <c r="CH22" i="14" s="1"/>
  <c r="CH25" i="14" s="1"/>
  <c r="CI22" i="14" s="1"/>
  <c r="CI25" i="14" s="1"/>
  <c r="CJ22" i="14" s="1"/>
  <c r="CJ25" i="14" s="1"/>
  <c r="CK22" i="14" s="1"/>
  <c r="CK25" i="14" s="1"/>
  <c r="CL22" i="14" s="1"/>
  <c r="CL25" i="14" s="1"/>
  <c r="CM22" i="14" s="1"/>
  <c r="CM25" i="14" s="1"/>
  <c r="CN22" i="14" s="1"/>
  <c r="CN25" i="14" s="1"/>
  <c r="CO22" i="14" s="1"/>
  <c r="CO25" i="14" s="1"/>
  <c r="CP22" i="14" s="1"/>
  <c r="CP25" i="14" s="1"/>
  <c r="CQ22" i="14" s="1"/>
  <c r="CQ25" i="14" s="1"/>
  <c r="CR22" i="14" s="1"/>
  <c r="CR25" i="14" s="1"/>
  <c r="CS22" i="14" s="1"/>
  <c r="CS25" i="14" s="1"/>
  <c r="CT22" i="14" s="1"/>
  <c r="CT25" i="14" s="1"/>
  <c r="CU22" i="14" s="1"/>
  <c r="CU25" i="14" s="1"/>
  <c r="CV22" i="14" s="1"/>
  <c r="CV25" i="14" s="1"/>
  <c r="CW22" i="14" s="1"/>
  <c r="CW25" i="14" s="1"/>
  <c r="CX22" i="14" s="1"/>
  <c r="CX25" i="14" s="1"/>
  <c r="CY22" i="14" s="1"/>
  <c r="CY25" i="14" s="1"/>
  <c r="CZ22" i="14" s="1"/>
  <c r="CZ25" i="14" s="1"/>
  <c r="DA22" i="14" s="1"/>
  <c r="DA25" i="14" s="1"/>
  <c r="DB22" i="14" s="1"/>
  <c r="DB25" i="14" s="1"/>
  <c r="DC22" i="14" s="1"/>
  <c r="DC25" i="14" s="1"/>
  <c r="DD22" i="14" s="1"/>
  <c r="DD25" i="14" s="1"/>
  <c r="DE22" i="14" s="1"/>
  <c r="DE25" i="14" s="1"/>
  <c r="DF22" i="14" s="1"/>
  <c r="DF25" i="14" s="1"/>
  <c r="DG22" i="14" s="1"/>
  <c r="DG25" i="14" s="1"/>
  <c r="DH22" i="14" s="1"/>
  <c r="DH25" i="14" s="1"/>
  <c r="DI22" i="14" s="1"/>
  <c r="DI25" i="14" s="1"/>
  <c r="DJ22" i="14" s="1"/>
  <c r="DJ25" i="14" s="1"/>
  <c r="DK22" i="14" s="1"/>
  <c r="DK25" i="14" s="1"/>
  <c r="DL22" i="14" s="1"/>
  <c r="DL25" i="14" s="1"/>
  <c r="DM22" i="14" s="1"/>
  <c r="DM25" i="14" s="1"/>
  <c r="DN22" i="14" s="1"/>
  <c r="DN25" i="14" s="1"/>
  <c r="DO22" i="14" s="1"/>
  <c r="DO25" i="14" s="1"/>
  <c r="DP22" i="14" s="1"/>
  <c r="DP25" i="14" s="1"/>
  <c r="DQ22" i="14" s="1"/>
  <c r="DQ25" i="14" s="1"/>
  <c r="DR22" i="14" s="1"/>
  <c r="DR25" i="14" s="1"/>
  <c r="DS22" i="14" s="1"/>
  <c r="DS25" i="14" s="1"/>
  <c r="DT22" i="14" s="1"/>
  <c r="DT25" i="14" s="1"/>
  <c r="DU22" i="14" s="1"/>
  <c r="DU25" i="14" s="1"/>
  <c r="DV22" i="14" s="1"/>
  <c r="DV25" i="14" s="1"/>
  <c r="DW22" i="14" s="1"/>
  <c r="DW25" i="14" s="1"/>
  <c r="DX22" i="14" s="1"/>
  <c r="DX25" i="14" s="1"/>
  <c r="DY22" i="14" s="1"/>
  <c r="DY25" i="14" s="1"/>
  <c r="DZ22" i="14" s="1"/>
  <c r="DZ25" i="14" s="1"/>
  <c r="EA22" i="14" s="1"/>
  <c r="EA25" i="14" s="1"/>
  <c r="EB22" i="14" s="1"/>
  <c r="EB25" i="14" s="1"/>
  <c r="EC22" i="14" s="1"/>
  <c r="EC25" i="14" s="1"/>
  <c r="ED22" i="14" s="1"/>
  <c r="ED25" i="14" s="1"/>
  <c r="EE22" i="14" s="1"/>
  <c r="EE25" i="14" s="1"/>
  <c r="EF22" i="14" s="1"/>
  <c r="EF25" i="14" s="1"/>
  <c r="EG22" i="14" s="1"/>
  <c r="EG25" i="14" s="1"/>
  <c r="EH22" i="14" s="1"/>
  <c r="EH25" i="14" s="1"/>
  <c r="EI22" i="14" s="1"/>
  <c r="EI25" i="14" s="1"/>
  <c r="EJ22" i="14" s="1"/>
  <c r="EJ25" i="14" s="1"/>
  <c r="EK22" i="14" s="1"/>
  <c r="EK25" i="14" s="1"/>
  <c r="EL22" i="14" s="1"/>
  <c r="EL25" i="14" s="1"/>
  <c r="EM22" i="14" s="1"/>
  <c r="EM25" i="14" s="1"/>
  <c r="EN22" i="14" s="1"/>
  <c r="EN25" i="14" s="1"/>
  <c r="M13" i="14"/>
  <c r="K13" i="14" l="1"/>
  <c r="M16" i="14"/>
  <c r="K16" i="14" l="1"/>
  <c r="M19" i="14"/>
  <c r="M17" i="14" s="1"/>
  <c r="M20" i="14" l="1"/>
  <c r="N15" i="14" s="1"/>
  <c r="N19" i="14" l="1"/>
  <c r="N17" i="14" s="1"/>
  <c r="N20" i="14" l="1"/>
  <c r="O15" i="14" s="1"/>
  <c r="O19" i="14" l="1"/>
  <c r="O17" i="14" s="1"/>
  <c r="O20" i="14" l="1"/>
  <c r="P15" i="14" s="1"/>
  <c r="P19" i="14" l="1"/>
  <c r="P17" i="14" s="1"/>
  <c r="P20" i="14" s="1"/>
  <c r="Q15" i="14" s="1"/>
  <c r="Q19" i="14" l="1"/>
  <c r="Q17" i="14" s="1"/>
  <c r="Q20" i="14" s="1"/>
  <c r="R15" i="14" s="1"/>
  <c r="R19" i="14" l="1"/>
  <c r="R17" i="14" s="1"/>
  <c r="R20" i="14" s="1"/>
  <c r="S15" i="14" s="1"/>
  <c r="S19" i="14" l="1"/>
  <c r="S17" i="14" s="1"/>
  <c r="S20" i="14" s="1"/>
  <c r="T15" i="14" s="1"/>
  <c r="T19" i="14" l="1"/>
  <c r="T17" i="14" s="1"/>
  <c r="T20" i="14" s="1"/>
  <c r="U15" i="14" s="1"/>
  <c r="U19" i="14" l="1"/>
  <c r="U17" i="14" s="1"/>
  <c r="U20" i="14" s="1"/>
  <c r="V15" i="14" s="1"/>
  <c r="V19" i="14" l="1"/>
  <c r="V17" i="14" s="1"/>
  <c r="V20" i="14" s="1"/>
  <c r="W15" i="14" s="1"/>
  <c r="W19" i="14" l="1"/>
  <c r="W17" i="14" s="1"/>
  <c r="W20" i="14" s="1"/>
  <c r="X15" i="14" s="1"/>
  <c r="X19" i="14" l="1"/>
  <c r="X17" i="14" s="1"/>
  <c r="X20" i="14" s="1"/>
  <c r="Y15" i="14" s="1"/>
  <c r="Y19" i="14" l="1"/>
  <c r="Y17" i="14" s="1"/>
  <c r="Y20" i="14" s="1"/>
  <c r="Z15" i="14" s="1"/>
  <c r="Z19" i="14" l="1"/>
  <c r="Z17" i="14" s="1"/>
  <c r="Z20" i="14" s="1"/>
  <c r="AA15" i="14" s="1"/>
  <c r="AA19" i="14" l="1"/>
  <c r="AA17" i="14" s="1"/>
  <c r="AA20" i="14" s="1"/>
  <c r="AB15" i="14" s="1"/>
  <c r="AB19" i="14" l="1"/>
  <c r="AB17" i="14" s="1"/>
  <c r="AB20" i="14" s="1"/>
  <c r="AC15" i="14" s="1"/>
  <c r="AC19" i="14" l="1"/>
  <c r="AC17" i="14" s="1"/>
  <c r="AC20" i="14" s="1"/>
  <c r="AD15" i="14" s="1"/>
  <c r="AD19" i="14" l="1"/>
  <c r="AD17" i="14" s="1"/>
  <c r="AD20" i="14" s="1"/>
  <c r="AE15" i="14" s="1"/>
  <c r="AE19" i="14" l="1"/>
  <c r="AE17" i="14" s="1"/>
  <c r="AE20" i="14" s="1"/>
  <c r="AF15" i="14" s="1"/>
  <c r="AF19" i="14" l="1"/>
  <c r="AF17" i="14" s="1"/>
  <c r="AF20" i="14" s="1"/>
  <c r="AG15" i="14" s="1"/>
  <c r="AG19" i="14" l="1"/>
  <c r="AG17" i="14" s="1"/>
  <c r="AG20" i="14" s="1"/>
  <c r="AH15" i="14" s="1"/>
  <c r="AH19" i="14" l="1"/>
  <c r="AH17" i="14" s="1"/>
  <c r="AH20" i="14" s="1"/>
  <c r="AI15" i="14" s="1"/>
  <c r="AI19" i="14" l="1"/>
  <c r="AI17" i="14" s="1"/>
  <c r="AI20" i="14" s="1"/>
  <c r="AJ15" i="14" s="1"/>
  <c r="AJ19" i="14" l="1"/>
  <c r="AJ17" i="14" s="1"/>
  <c r="AJ20" i="14" s="1"/>
  <c r="AK15" i="14" s="1"/>
  <c r="AK19" i="14" l="1"/>
  <c r="AK17" i="14" s="1"/>
  <c r="AK20" i="14" s="1"/>
  <c r="AL15" i="14" s="1"/>
  <c r="AL19" i="14" l="1"/>
  <c r="AL17" i="14" s="1"/>
  <c r="AL20" i="14" s="1"/>
  <c r="AM15" i="14" s="1"/>
  <c r="AM19" i="14" l="1"/>
  <c r="AM17" i="14" s="1"/>
  <c r="AM20" i="14" s="1"/>
  <c r="AN15" i="14" s="1"/>
  <c r="AN19" i="14" l="1"/>
  <c r="AN17" i="14" s="1"/>
  <c r="AN20" i="14" s="1"/>
  <c r="AO15" i="14" s="1"/>
  <c r="AO19" i="14" l="1"/>
  <c r="AO17" i="14" s="1"/>
  <c r="AO20" i="14" s="1"/>
  <c r="AP15" i="14" s="1"/>
  <c r="AP19" i="14" l="1"/>
  <c r="AP17" i="14" s="1"/>
  <c r="AP20" i="14" s="1"/>
  <c r="AQ15" i="14" s="1"/>
  <c r="AQ19" i="14" l="1"/>
  <c r="AQ17" i="14" s="1"/>
  <c r="AQ20" i="14" s="1"/>
  <c r="AR15" i="14" s="1"/>
  <c r="AR19" i="14" l="1"/>
  <c r="AR17" i="14" s="1"/>
  <c r="AR20" i="14" s="1"/>
  <c r="AS15" i="14" s="1"/>
  <c r="AS19" i="14" l="1"/>
  <c r="AS17" i="14" s="1"/>
  <c r="AS20" i="14" s="1"/>
  <c r="AT15" i="14" s="1"/>
  <c r="AT19" i="14" l="1"/>
  <c r="AT17" i="14" s="1"/>
  <c r="AT20" i="14" s="1"/>
  <c r="AU15" i="14" s="1"/>
  <c r="AU19" i="14" l="1"/>
  <c r="AU17" i="14" s="1"/>
  <c r="AU20" i="14" s="1"/>
  <c r="AV15" i="14" s="1"/>
  <c r="AV19" i="14" l="1"/>
  <c r="AV17" i="14" s="1"/>
  <c r="AV20" i="14" s="1"/>
  <c r="AW15" i="14" s="1"/>
  <c r="AW19" i="14" l="1"/>
  <c r="AW17" i="14" s="1"/>
  <c r="AW20" i="14" s="1"/>
  <c r="AX15" i="14" s="1"/>
  <c r="AX19" i="14" l="1"/>
  <c r="AX17" i="14" s="1"/>
  <c r="AX20" i="14" s="1"/>
  <c r="AY15" i="14" s="1"/>
  <c r="AY19" i="14" l="1"/>
  <c r="AY17" i="14" s="1"/>
  <c r="AY20" i="14" s="1"/>
  <c r="AZ15" i="14" s="1"/>
  <c r="AZ19" i="14" l="1"/>
  <c r="AZ17" i="14" s="1"/>
  <c r="AZ20" i="14" s="1"/>
  <c r="BA15" i="14" s="1"/>
  <c r="BA19" i="14" l="1"/>
  <c r="BA17" i="14" s="1"/>
  <c r="BA20" i="14" s="1"/>
  <c r="BB15" i="14" s="1"/>
  <c r="BB19" i="14" l="1"/>
  <c r="BB17" i="14" s="1"/>
  <c r="BB20" i="14" s="1"/>
  <c r="BC15" i="14" s="1"/>
  <c r="BC19" i="14" l="1"/>
  <c r="BC17" i="14" s="1"/>
  <c r="BC20" i="14" s="1"/>
  <c r="BD15" i="14" s="1"/>
  <c r="BD19" i="14" l="1"/>
  <c r="BD17" i="14" s="1"/>
  <c r="BD20" i="14" s="1"/>
  <c r="BE15" i="14" s="1"/>
  <c r="BE19" i="14" l="1"/>
  <c r="BE17" i="14" s="1"/>
  <c r="BE20" i="14" s="1"/>
  <c r="BF15" i="14" s="1"/>
  <c r="BF19" i="14" l="1"/>
  <c r="BF17" i="14" s="1"/>
  <c r="BF20" i="14" s="1"/>
  <c r="BG15" i="14" s="1"/>
  <c r="BG19" i="14" l="1"/>
  <c r="BG17" i="14" s="1"/>
  <c r="BG20" i="14" s="1"/>
  <c r="BH15" i="14" s="1"/>
  <c r="BH19" i="14" l="1"/>
  <c r="BH17" i="14" s="1"/>
  <c r="BH20" i="14" s="1"/>
  <c r="BI15" i="14" s="1"/>
  <c r="BI19" i="14" l="1"/>
  <c r="BI17" i="14" s="1"/>
  <c r="BI20" i="14" s="1"/>
  <c r="BJ15" i="14" s="1"/>
  <c r="BJ19" i="14" l="1"/>
  <c r="BJ17" i="14" s="1"/>
  <c r="BJ20" i="14" s="1"/>
  <c r="BK15" i="14" s="1"/>
  <c r="BK19" i="14" l="1"/>
  <c r="BK17" i="14" s="1"/>
  <c r="BK20" i="14" s="1"/>
  <c r="BL15" i="14" s="1"/>
  <c r="BL19" i="14" l="1"/>
  <c r="BL17" i="14" s="1"/>
  <c r="BL20" i="14" s="1"/>
  <c r="BM15" i="14" s="1"/>
  <c r="BM19" i="14" l="1"/>
  <c r="BM17" i="14" s="1"/>
  <c r="BM20" i="14" s="1"/>
  <c r="BN15" i="14" s="1"/>
  <c r="BN19" i="14" l="1"/>
  <c r="BN17" i="14" s="1"/>
  <c r="BN20" i="14" s="1"/>
  <c r="BO15" i="14" s="1"/>
  <c r="BO19" i="14" l="1"/>
  <c r="BO17" i="14" s="1"/>
  <c r="BO20" i="14" s="1"/>
  <c r="BP15" i="14" s="1"/>
  <c r="BP19" i="14" l="1"/>
  <c r="BP17" i="14" s="1"/>
  <c r="BP20" i="14" s="1"/>
  <c r="BQ15" i="14" s="1"/>
  <c r="BQ19" i="14" l="1"/>
  <c r="BQ17" i="14" s="1"/>
  <c r="BQ20" i="14" s="1"/>
  <c r="BR15" i="14" s="1"/>
  <c r="BR19" i="14" l="1"/>
  <c r="BR17" i="14" s="1"/>
  <c r="BR20" i="14" s="1"/>
  <c r="BS15" i="14" s="1"/>
  <c r="BS19" i="14" l="1"/>
  <c r="BS17" i="14" s="1"/>
  <c r="BS20" i="14" s="1"/>
  <c r="BT15" i="14" s="1"/>
  <c r="BT19" i="14" l="1"/>
  <c r="BT17" i="14" s="1"/>
  <c r="BT20" i="14" s="1"/>
  <c r="BU15" i="14" s="1"/>
  <c r="BU19" i="14" l="1"/>
  <c r="BU17" i="14" s="1"/>
  <c r="BU20" i="14" s="1"/>
  <c r="BV15" i="14" s="1"/>
  <c r="BV19" i="14" l="1"/>
  <c r="BV17" i="14" s="1"/>
  <c r="BV20" i="14" s="1"/>
  <c r="BW15" i="14" s="1"/>
  <c r="BW19" i="14" l="1"/>
  <c r="BW17" i="14" s="1"/>
  <c r="BW20" i="14" s="1"/>
  <c r="BX15" i="14" s="1"/>
  <c r="BX19" i="14" l="1"/>
  <c r="BX17" i="14" s="1"/>
  <c r="BX20" i="14" s="1"/>
  <c r="BY15" i="14" s="1"/>
  <c r="BY19" i="14" l="1"/>
  <c r="BY17" i="14" s="1"/>
  <c r="BY20" i="14" s="1"/>
  <c r="BZ15" i="14" s="1"/>
  <c r="BZ19" i="14" l="1"/>
  <c r="BZ17" i="14" s="1"/>
  <c r="BZ20" i="14" s="1"/>
  <c r="CA15" i="14" s="1"/>
  <c r="CA19" i="14" l="1"/>
  <c r="CA17" i="14" s="1"/>
  <c r="CA20" i="14" s="1"/>
  <c r="CB15" i="14" s="1"/>
  <c r="CB19" i="14" l="1"/>
  <c r="CB17" i="14" s="1"/>
  <c r="CB20" i="14" s="1"/>
  <c r="CC15" i="14" s="1"/>
  <c r="CC19" i="14" l="1"/>
  <c r="CC17" i="14" s="1"/>
  <c r="CC20" i="14" s="1"/>
  <c r="CD15" i="14" s="1"/>
  <c r="CD19" i="14" l="1"/>
  <c r="CD17" i="14" s="1"/>
  <c r="CD20" i="14" s="1"/>
  <c r="CE15" i="14" s="1"/>
  <c r="CE19" i="14" l="1"/>
  <c r="CE17" i="14" s="1"/>
  <c r="CE20" i="14" s="1"/>
  <c r="CF15" i="14" s="1"/>
  <c r="CF19" i="14" l="1"/>
  <c r="CF17" i="14" s="1"/>
  <c r="CF20" i="14" s="1"/>
  <c r="CG15" i="14" s="1"/>
  <c r="CG19" i="14" l="1"/>
  <c r="CG17" i="14" s="1"/>
  <c r="CG20" i="14" s="1"/>
  <c r="CH15" i="14" s="1"/>
  <c r="CH19" i="14" l="1"/>
  <c r="CH17" i="14" s="1"/>
  <c r="CH20" i="14" s="1"/>
  <c r="CI15" i="14" s="1"/>
  <c r="CI19" i="14" l="1"/>
  <c r="CI17" i="14" s="1"/>
  <c r="CI20" i="14" s="1"/>
  <c r="CJ15" i="14" s="1"/>
  <c r="CJ19" i="14" l="1"/>
  <c r="CJ17" i="14" s="1"/>
  <c r="CJ20" i="14" s="1"/>
  <c r="CK15" i="14" s="1"/>
  <c r="CK19" i="14" l="1"/>
  <c r="CK17" i="14" s="1"/>
  <c r="CK20" i="14" s="1"/>
  <c r="CL15" i="14" s="1"/>
  <c r="CL19" i="14" l="1"/>
  <c r="CL17" i="14" s="1"/>
  <c r="CL20" i="14" s="1"/>
  <c r="CM15" i="14" s="1"/>
  <c r="CM19" i="14" l="1"/>
  <c r="CM17" i="14" s="1"/>
  <c r="CM20" i="14" s="1"/>
  <c r="CN15" i="14" s="1"/>
  <c r="CN19" i="14" l="1"/>
  <c r="CN17" i="14" s="1"/>
  <c r="CN20" i="14" s="1"/>
  <c r="CO15" i="14" s="1"/>
  <c r="CO19" i="14" l="1"/>
  <c r="CO17" i="14" s="1"/>
  <c r="CO20" i="14" s="1"/>
  <c r="CP15" i="14" s="1"/>
  <c r="CP19" i="14" l="1"/>
  <c r="CP17" i="14" s="1"/>
  <c r="CP20" i="14" s="1"/>
  <c r="CQ15" i="14" s="1"/>
  <c r="CQ19" i="14" l="1"/>
  <c r="CQ17" i="14" s="1"/>
  <c r="CQ20" i="14" s="1"/>
  <c r="CR15" i="14" s="1"/>
  <c r="CR19" i="14" l="1"/>
  <c r="CR17" i="14" s="1"/>
  <c r="CR20" i="14" s="1"/>
  <c r="CS15" i="14" s="1"/>
  <c r="CS19" i="14" l="1"/>
  <c r="CS17" i="14" s="1"/>
  <c r="CS20" i="14" s="1"/>
  <c r="CT15" i="14" s="1"/>
  <c r="CT19" i="14" l="1"/>
  <c r="CT17" i="14" s="1"/>
  <c r="CT20" i="14" s="1"/>
  <c r="CU15" i="14" s="1"/>
  <c r="CU19" i="14" l="1"/>
  <c r="CU17" i="14" s="1"/>
  <c r="CU20" i="14" s="1"/>
  <c r="CV15" i="14" s="1"/>
  <c r="CV19" i="14" l="1"/>
  <c r="CV17" i="14" s="1"/>
  <c r="CV20" i="14" s="1"/>
  <c r="CW15" i="14" s="1"/>
  <c r="CW19" i="14" l="1"/>
  <c r="CW17" i="14" s="1"/>
  <c r="CW20" i="14" s="1"/>
  <c r="CX15" i="14" s="1"/>
  <c r="CX19" i="14" l="1"/>
  <c r="CX17" i="14" s="1"/>
  <c r="CX20" i="14" s="1"/>
  <c r="CY15" i="14" s="1"/>
  <c r="CY19" i="14" l="1"/>
  <c r="CY17" i="14" s="1"/>
  <c r="CY20" i="14" s="1"/>
  <c r="CZ15" i="14" s="1"/>
  <c r="CZ19" i="14" l="1"/>
  <c r="CZ17" i="14" s="1"/>
  <c r="CZ20" i="14" s="1"/>
  <c r="DA15" i="14" s="1"/>
  <c r="DA19" i="14" l="1"/>
  <c r="DA17" i="14" s="1"/>
  <c r="DA20" i="14" s="1"/>
  <c r="DB15" i="14" s="1"/>
  <c r="DB19" i="14" l="1"/>
  <c r="DB17" i="14" s="1"/>
  <c r="DB20" i="14" s="1"/>
  <c r="DC15" i="14" s="1"/>
  <c r="DC19" i="14" l="1"/>
  <c r="DC17" i="14" s="1"/>
  <c r="DC20" i="14" s="1"/>
  <c r="DD15" i="14" s="1"/>
  <c r="DD19" i="14" l="1"/>
  <c r="DD17" i="14" s="1"/>
  <c r="DD20" i="14" s="1"/>
  <c r="DE15" i="14" s="1"/>
  <c r="DE19" i="14" l="1"/>
  <c r="DE17" i="14" s="1"/>
  <c r="DE20" i="14" s="1"/>
  <c r="DF15" i="14" s="1"/>
  <c r="DF19" i="14" l="1"/>
  <c r="DF17" i="14" s="1"/>
  <c r="DF20" i="14" s="1"/>
  <c r="DG15" i="14" s="1"/>
  <c r="DG19" i="14" l="1"/>
  <c r="DG17" i="14" s="1"/>
  <c r="DG20" i="14" s="1"/>
  <c r="DH15" i="14" s="1"/>
  <c r="DH19" i="14" l="1"/>
  <c r="DH17" i="14" s="1"/>
  <c r="DH20" i="14" s="1"/>
  <c r="DI15" i="14" s="1"/>
  <c r="DI19" i="14" l="1"/>
  <c r="DI17" i="14" s="1"/>
  <c r="DI20" i="14" s="1"/>
  <c r="DJ15" i="14" s="1"/>
  <c r="DJ19" i="14" l="1"/>
  <c r="DJ17" i="14" s="1"/>
  <c r="DJ20" i="14" s="1"/>
  <c r="DK15" i="14" s="1"/>
  <c r="DK19" i="14" l="1"/>
  <c r="DK17" i="14" s="1"/>
  <c r="DK20" i="14" s="1"/>
  <c r="DL15" i="14" s="1"/>
  <c r="DL19" i="14" l="1"/>
  <c r="DL17" i="14" s="1"/>
  <c r="DL20" i="14" s="1"/>
  <c r="DM15" i="14" s="1"/>
  <c r="DM19" i="14" l="1"/>
  <c r="DM17" i="14" s="1"/>
  <c r="DM20" i="14" s="1"/>
  <c r="DN15" i="14" s="1"/>
  <c r="DN19" i="14" l="1"/>
  <c r="DN17" i="14" s="1"/>
  <c r="DN20" i="14" s="1"/>
  <c r="DO15" i="14" s="1"/>
  <c r="DO19" i="14" l="1"/>
  <c r="DO17" i="14" s="1"/>
  <c r="DO20" i="14" s="1"/>
  <c r="DP15" i="14" s="1"/>
  <c r="DP19" i="14" l="1"/>
  <c r="DP17" i="14" s="1"/>
  <c r="DP20" i="14" s="1"/>
  <c r="DQ15" i="14" s="1"/>
  <c r="DQ19" i="14" l="1"/>
  <c r="DQ17" i="14" s="1"/>
  <c r="DQ20" i="14" s="1"/>
  <c r="DR15" i="14" s="1"/>
  <c r="DR19" i="14" l="1"/>
  <c r="DR17" i="14" s="1"/>
  <c r="DR20" i="14" s="1"/>
  <c r="DS15" i="14" s="1"/>
  <c r="DS19" i="14" l="1"/>
  <c r="DS17" i="14" s="1"/>
  <c r="DS20" i="14" s="1"/>
  <c r="DT15" i="14" s="1"/>
  <c r="DT19" i="14" l="1"/>
  <c r="DT17" i="14" s="1"/>
  <c r="DT20" i="14" s="1"/>
  <c r="DU15" i="14" s="1"/>
  <c r="DU19" i="14" l="1"/>
  <c r="DU17" i="14" s="1"/>
  <c r="DU20" i="14" s="1"/>
  <c r="DV15" i="14" s="1"/>
  <c r="DV19" i="14" l="1"/>
  <c r="DV17" i="14" s="1"/>
  <c r="DV20" i="14" s="1"/>
  <c r="DW15" i="14" s="1"/>
  <c r="DW19" i="14" l="1"/>
  <c r="DW17" i="14" s="1"/>
  <c r="DW20" i="14" s="1"/>
  <c r="DX15" i="14" s="1"/>
  <c r="DX19" i="14" l="1"/>
  <c r="DX17" i="14" s="1"/>
  <c r="DX20" i="14" s="1"/>
  <c r="DY15" i="14" s="1"/>
  <c r="DY19" i="14" l="1"/>
  <c r="DY17" i="14" s="1"/>
  <c r="DY20" i="14" s="1"/>
  <c r="DZ15" i="14" s="1"/>
  <c r="DZ19" i="14" l="1"/>
  <c r="DZ17" i="14" s="1"/>
  <c r="DZ20" i="14" s="1"/>
  <c r="EA15" i="14" s="1"/>
  <c r="EA19" i="14" l="1"/>
  <c r="EA17" i="14" s="1"/>
  <c r="EA20" i="14" s="1"/>
  <c r="EB15" i="14" s="1"/>
  <c r="EB19" i="14" l="1"/>
  <c r="EB17" i="14" s="1"/>
  <c r="K17" i="14" s="1"/>
  <c r="K20" i="14" s="1"/>
  <c r="EB20" i="14" l="1"/>
  <c r="EC15" i="14" s="1"/>
  <c r="EC19" i="14" l="1"/>
  <c r="EC17" i="14" s="1"/>
  <c r="EC20" i="14" s="1"/>
  <c r="ED15" i="14" s="1"/>
  <c r="ED19" i="14" l="1"/>
  <c r="ED17" i="14" s="1"/>
  <c r="ED20" i="14" s="1"/>
  <c r="EE15" i="14" s="1"/>
  <c r="EE19" i="14" l="1"/>
  <c r="EE17" i="14" s="1"/>
  <c r="EE20" i="14" s="1"/>
  <c r="EF15" i="14" s="1"/>
  <c r="EF19" i="14" l="1"/>
  <c r="EF17" i="14" s="1"/>
  <c r="EF20" i="14" s="1"/>
  <c r="EG15" i="14" s="1"/>
  <c r="EG19" i="14" l="1"/>
  <c r="EG17" i="14" s="1"/>
  <c r="EG20" i="14" s="1"/>
  <c r="EH15" i="14" s="1"/>
  <c r="EH19" i="14" l="1"/>
  <c r="EH17" i="14" s="1"/>
  <c r="EH20" i="14" s="1"/>
  <c r="EI15" i="14" s="1"/>
  <c r="EI19" i="14" l="1"/>
  <c r="EI17" i="14" s="1"/>
  <c r="EI20" i="14" s="1"/>
  <c r="EJ15" i="14" s="1"/>
  <c r="EJ19" i="14" l="1"/>
  <c r="EJ17" i="14" s="1"/>
  <c r="EJ20" i="14" s="1"/>
  <c r="EK15" i="14" s="1"/>
  <c r="EK19" i="14" l="1"/>
  <c r="EK17" i="14" s="1"/>
  <c r="EK20" i="14" s="1"/>
  <c r="EL15" i="14" s="1"/>
  <c r="EL19" i="14" l="1"/>
  <c r="EL17" i="14" s="1"/>
  <c r="EL20" i="14" s="1"/>
  <c r="EM15" i="14" s="1"/>
  <c r="EM19" i="14" l="1"/>
  <c r="EM17" i="14" s="1"/>
  <c r="EM20" i="14" s="1"/>
  <c r="EN15" i="14" s="1"/>
  <c r="EN19" i="14" l="1"/>
  <c r="EN17" i="14" s="1"/>
  <c r="EN20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Kyungtaek</author>
    <author>Lee, Kyung-Taek (KR/Deal Adv2)</author>
    <author>Kyungtaek Lee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분리과세
사모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별도합산과세</t>
        </r>
      </text>
    </comment>
    <comment ref="K6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Lee Kyungtaek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분리과세</t>
        </r>
        <r>
          <rPr>
            <sz val="9"/>
            <color indexed="81"/>
            <rFont val="Tahoma"/>
            <family val="2"/>
          </rPr>
          <t xml:space="preserve">, 0.20%
</t>
        </r>
        <r>
          <rPr>
            <sz val="9"/>
            <color indexed="81"/>
            <rFont val="돋움"/>
            <family val="3"/>
            <charset val="129"/>
          </rPr>
          <t>사모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별도합산과세</t>
        </r>
        <r>
          <rPr>
            <sz val="9"/>
            <color indexed="81"/>
            <rFont val="Tahoma"/>
            <family val="2"/>
          </rPr>
          <t>, 0.40% (</t>
        </r>
        <r>
          <rPr>
            <sz val="9"/>
            <color indexed="81"/>
            <rFont val="돋움"/>
            <family val="3"/>
            <charset val="129"/>
          </rPr>
          <t>과세표준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</t>
        </r>
        <r>
          <rPr>
            <sz val="9"/>
            <color indexed="81"/>
            <rFont val="Tahoma"/>
            <family val="2"/>
          </rPr>
          <t>)</t>
        </r>
      </text>
    </comment>
    <comment ref="M6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별도합산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이상시</t>
        </r>
        <r>
          <rPr>
            <sz val="9"/>
            <color indexed="81"/>
            <rFont val="Tahoma"/>
            <family val="2"/>
          </rPr>
          <t xml:space="preserve"> 120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누진공제</t>
        </r>
      </text>
    </comment>
    <comment ref="G9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분리과세로서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종합부동산세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
사모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별도합산과세로서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종합부동산세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공제</t>
        </r>
        <r>
          <rPr>
            <sz val="9"/>
            <color indexed="81"/>
            <rFont val="Tahoma"/>
            <family val="2"/>
          </rPr>
          <t xml:space="preserve"> 80</t>
        </r>
        <r>
          <rPr>
            <sz val="9"/>
            <color indexed="81"/>
            <rFont val="돋움"/>
            <family val="3"/>
            <charset val="129"/>
          </rPr>
          <t>억원</t>
        </r>
        <r>
          <rPr>
            <sz val="9"/>
            <color indexed="81"/>
            <rFont val="Tahoma"/>
            <family val="2"/>
          </rPr>
          <t>)</t>
        </r>
      </text>
    </comment>
    <comment ref="L12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지역자원시설세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건축물의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시가표준액을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과세표준액으로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)         
</t>
        </r>
        <r>
          <rPr>
            <sz val="9"/>
            <color indexed="81"/>
            <rFont val="돋움"/>
            <family val="3"/>
            <charset val="129"/>
          </rPr>
          <t>과세표준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돋움"/>
            <family val="3"/>
            <charset val="129"/>
          </rPr>
          <t>세율</t>
        </r>
        <r>
          <rPr>
            <sz val="9"/>
            <color indexed="81"/>
            <rFont val="Tahoma"/>
            <family val="2"/>
          </rPr>
          <t xml:space="preserve">      
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  10,000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4      
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~1,300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  2,400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+600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5      
1,300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~2,600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  5,900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+1,300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6      
2,600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~3,900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  13,700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+2,600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8      
3,900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~6,400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  24,100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+3,900</t>
        </r>
        <r>
          <rPr>
            <sz val="9"/>
            <color indexed="81"/>
            <rFont val="돋움"/>
            <family val="3"/>
            <charset val="129"/>
          </rPr>
          <t>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10      
</t>
        </r>
        <r>
          <rPr>
            <b/>
            <sz val="9"/>
            <color indexed="81"/>
            <rFont val="Tahoma"/>
            <family val="2"/>
          </rPr>
          <t>6,400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  49,100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+6,400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10,000</t>
        </r>
        <r>
          <rPr>
            <b/>
            <sz val="9"/>
            <color indexed="81"/>
            <rFont val="돋움"/>
            <family val="3"/>
            <charset val="129"/>
          </rPr>
          <t>분의</t>
        </r>
        <r>
          <rPr>
            <b/>
            <sz val="9"/>
            <color indexed="81"/>
            <rFont val="Tahoma"/>
            <family val="2"/>
          </rPr>
          <t xml:space="preserve"> 12   </t>
        </r>
        <r>
          <rPr>
            <sz val="9"/>
            <color indexed="81"/>
            <rFont val="Tahoma"/>
            <family val="2"/>
          </rPr>
          <t xml:space="preserve">   
11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건축물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대통령령으로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화재위험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건축물에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금액의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300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세액으로한다</t>
        </r>
        <r>
          <rPr>
            <sz val="9"/>
            <color indexed="81"/>
            <rFont val="Tahoma"/>
            <family val="2"/>
          </rPr>
          <t xml:space="preserve">.         
</t>
        </r>
      </text>
    </comment>
    <comment ref="C192" authorId="2" shapeId="0" xr:uid="{00000000-0006-0000-0100-000006000000}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주거용으로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</text>
    </comment>
    <comment ref="G194" authorId="2" shapeId="0" xr:uid="{00000000-0006-0000-0100-000007000000}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그밖의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근생시설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Kyungtaek</author>
  </authors>
  <commentList>
    <comment ref="R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호당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납부액</t>
        </r>
      </text>
    </comment>
    <comment ref="T3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감면에는「지방세법」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>112</t>
        </r>
        <r>
          <rPr>
            <sz val="9"/>
            <color indexed="81"/>
            <rFont val="돋움"/>
            <family val="3"/>
            <charset val="129"/>
          </rPr>
          <t>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</text>
    </comment>
    <comment ref="AD6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Kyungtaek Lee:
</t>
        </r>
        <r>
          <rPr>
            <sz val="9"/>
            <color indexed="81"/>
            <rFont val="돋움"/>
            <family val="3"/>
            <charset val="129"/>
          </rPr>
          <t>지방세법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>151</t>
        </r>
        <r>
          <rPr>
            <sz val="9"/>
            <color indexed="81"/>
            <rFont val="돋움"/>
            <family val="3"/>
            <charset val="129"/>
          </rPr>
          <t>조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항</t>
        </r>
        <r>
          <rPr>
            <sz val="9"/>
            <color indexed="81"/>
            <rFont val="Tahoma"/>
            <family val="2"/>
          </rPr>
          <t xml:space="preserve"> 
6.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지방세감면법령에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납부하여야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재산세액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>112</t>
        </r>
        <r>
          <rPr>
            <sz val="9"/>
            <color indexed="81"/>
            <rFont val="돋움"/>
            <family val="3"/>
            <charset val="129"/>
          </rPr>
          <t>조제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항제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재산세액은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제외한다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"/>
            <family val="3"/>
            <charset val="129"/>
          </rPr>
          <t>분의</t>
        </r>
        <r>
          <rPr>
            <sz val="9"/>
            <color indexed="81"/>
            <rFont val="Tahoma"/>
            <family val="2"/>
          </rPr>
          <t xml:space="preserve"> 20</t>
        </r>
      </text>
    </comment>
    <comment ref="T6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직접입력
입력값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</t>
        </r>
        <r>
          <rPr>
            <sz val="9"/>
            <color indexed="81"/>
            <rFont val="Tahoma"/>
            <family val="2"/>
          </rPr>
          <t xml:space="preserve"> / (1 -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) * (1 -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>)</t>
        </r>
      </text>
    </comment>
    <comment ref="AA6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직접입력
입력값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</text>
    </comment>
    <comment ref="AX6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직접입력
입력값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전년도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납세액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</text>
    </comment>
    <comment ref="T86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감면율이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
이외의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</t>
        </r>
        <r>
          <rPr>
            <sz val="9"/>
            <color indexed="81"/>
            <rFont val="Tahoma"/>
            <family val="2"/>
          </rPr>
          <t xml:space="preserve"> / (1 -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) * (1 -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>)</t>
        </r>
      </text>
    </comment>
    <comment ref="AA86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감면율이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
이외의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</t>
        </r>
        <r>
          <rPr>
            <sz val="9"/>
            <color indexed="81"/>
            <rFont val="Tahoma"/>
            <family val="2"/>
          </rPr>
          <t xml:space="preserve"> / (1 -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) * (1 -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>)</t>
        </r>
      </text>
    </comment>
    <comment ref="AX86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감면율이</t>
        </r>
        <r>
          <rPr>
            <sz val="9"/>
            <color indexed="81"/>
            <rFont val="Tahoma"/>
            <family val="2"/>
          </rPr>
          <t xml:space="preserve"> 100%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
이외의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세액</t>
        </r>
        <r>
          <rPr>
            <sz val="9"/>
            <color indexed="81"/>
            <rFont val="Tahoma"/>
            <family val="2"/>
          </rPr>
          <t xml:space="preserve"> / (1 - </t>
        </r>
        <r>
          <rPr>
            <sz val="9"/>
            <color indexed="81"/>
            <rFont val="돋움"/>
            <family val="3"/>
            <charset val="129"/>
          </rPr>
          <t>전년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) * (1 - </t>
        </r>
        <r>
          <rPr>
            <sz val="9"/>
            <color indexed="81"/>
            <rFont val="돋움"/>
            <family val="3"/>
            <charset val="129"/>
          </rPr>
          <t>당년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Kyungtaek</author>
    <author>Kyungtaek Lee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*1) </t>
        </r>
        <r>
          <rPr>
            <sz val="9"/>
            <color indexed="81"/>
            <rFont val="돋움"/>
            <family val="3"/>
            <charset val="129"/>
          </rPr>
          <t>조정지역에서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소유주가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    -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주택의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감면율을</t>
        </r>
        <r>
          <rPr>
            <sz val="9"/>
            <color indexed="81"/>
            <rFont val="Tahoma"/>
            <family val="2"/>
          </rPr>
          <t xml:space="preserve"> 0%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*2) </t>
        </r>
        <r>
          <rPr>
            <sz val="9"/>
            <color indexed="81"/>
            <rFont val="돋움"/>
            <family val="3"/>
            <charset val="129"/>
          </rPr>
          <t>재산세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최저한세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감면율임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최저한세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복잡성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포기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기본수식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공시가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sz val="9"/>
            <color indexed="81"/>
            <rFont val="돋움"/>
            <family val="3"/>
            <charset val="129"/>
          </rPr>
          <t>장기</t>
        </r>
        <r>
          <rPr>
            <sz val="9"/>
            <color indexed="81"/>
            <rFont val="Tahoma"/>
            <family val="2"/>
          </rPr>
          <t>(8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임대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합산배제</t>
        </r>
      </text>
    </comment>
    <comment ref="J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*1) </t>
        </r>
        <r>
          <rPr>
            <sz val="9"/>
            <color indexed="81"/>
            <rFont val="돋움"/>
            <family val="3"/>
            <charset val="129"/>
          </rPr>
          <t>조정지역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규정</t>
        </r>
        <r>
          <rPr>
            <sz val="9"/>
            <color indexed="81"/>
            <rFont val="Tahoma"/>
            <family val="2"/>
          </rPr>
          <t xml:space="preserve">
     - </t>
        </r>
        <r>
          <rPr>
            <sz val="9"/>
            <color indexed="81"/>
            <rFont val="돋움"/>
            <family val="3"/>
            <charset val="129"/>
          </rPr>
          <t>조정지역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중과세율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 - </t>
        </r>
        <r>
          <rPr>
            <sz val="9"/>
            <color indexed="81"/>
            <rFont val="돋움"/>
            <family val="3"/>
            <charset val="129"/>
          </rPr>
          <t>조정지역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재산세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적용안됨</t>
        </r>
        <r>
          <rPr>
            <sz val="9"/>
            <color indexed="81"/>
            <rFont val="Tahoma"/>
            <family val="2"/>
          </rPr>
          <t>)</t>
        </r>
      </text>
    </comment>
    <comment ref="I3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합산배제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</text>
    </comment>
    <comment ref="J3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조정대상지역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= (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합산배제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조정대상지역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-&gt; </t>
        </r>
        <r>
          <rPr>
            <sz val="9"/>
            <color indexed="81"/>
            <rFont val="돋움"/>
            <family val="3"/>
            <charset val="129"/>
          </rPr>
          <t>조정대상지역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중과세율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L59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Lee Kyungtaek:</t>
        </r>
        <r>
          <rPr>
            <sz val="9"/>
            <color indexed="81"/>
            <rFont val="Tahoma"/>
            <family val="2"/>
          </rPr>
          <t xml:space="preserve">
1 = </t>
        </r>
        <r>
          <rPr>
            <sz val="9"/>
            <color indexed="81"/>
            <rFont val="돋움"/>
            <family val="3"/>
            <charset val="129"/>
          </rPr>
          <t xml:space="preserve">기본세율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돋움"/>
            <family val="3"/>
            <charset val="129"/>
          </rPr>
          <t>중과세율</t>
        </r>
        <r>
          <rPr>
            <sz val="9"/>
            <color indexed="81"/>
            <rFont val="Tahoma"/>
            <family val="2"/>
          </rPr>
          <t>(3</t>
        </r>
        <r>
          <rPr>
            <sz val="9"/>
            <color indexed="81"/>
            <rFont val="돋움"/>
            <family val="3"/>
            <charset val="129"/>
          </rPr>
          <t>주택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Q59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재산세액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주택은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주택분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과세대상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물건명세서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돋움"/>
            <family val="3"/>
            <charset val="129"/>
          </rPr>
          <t>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호의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 xml:space="preserve">(1)] </t>
        </r>
        <r>
          <rPr>
            <sz val="9"/>
            <color indexed="81"/>
            <rFont val="돋움"/>
            <family val="3"/>
            <charset val="129"/>
          </rPr>
          <t>③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부과된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재산세액란의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합계금액</t>
        </r>
      </text>
    </comment>
    <comment ref="S59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공시가격</t>
        </r>
        <r>
          <rPr>
            <sz val="9"/>
            <color indexed="81"/>
            <rFont val="Tahoma"/>
            <family val="2"/>
          </rPr>
          <t xml:space="preserve"> - 6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>(1</t>
        </r>
        <r>
          <rPr>
            <sz val="9"/>
            <color indexed="81"/>
            <rFont val="돋움"/>
            <family val="3"/>
            <charset val="129"/>
          </rPr>
          <t>세대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주택은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))
 × </t>
        </r>
        <r>
          <rPr>
            <sz val="9"/>
            <color indexed="81"/>
            <rFont val="돋움"/>
            <family val="3"/>
            <charset val="129"/>
          </rPr>
          <t>종합부동산세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공정시장가액비율
</t>
        </r>
        <r>
          <rPr>
            <sz val="9"/>
            <color indexed="81"/>
            <rFont val="Tahoma"/>
            <family val="2"/>
          </rPr>
          <t xml:space="preserve"> ×  </t>
        </r>
        <r>
          <rPr>
            <sz val="9"/>
            <color indexed="81"/>
            <rFont val="돋움"/>
            <family val="3"/>
            <charset val="129"/>
          </rPr>
          <t>재산세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공정시장가액비율</t>
        </r>
        <r>
          <rPr>
            <sz val="9"/>
            <color indexed="81"/>
            <rFont val="Tahoma"/>
            <family val="2"/>
          </rPr>
          <t xml:space="preserve"> × 0.4%</t>
        </r>
      </text>
    </comment>
    <comment ref="X59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>Kyungtaek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공시가격</t>
        </r>
        <r>
          <rPr>
            <sz val="9"/>
            <color indexed="81"/>
            <rFont val="Tahoma"/>
            <family val="2"/>
          </rPr>
          <t xml:space="preserve"> × </t>
        </r>
        <r>
          <rPr>
            <sz val="9"/>
            <color indexed="81"/>
            <rFont val="돋움"/>
            <family val="3"/>
            <charset val="129"/>
          </rPr>
          <t>재산세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공정시장가액비율</t>
        </r>
        <r>
          <rPr>
            <sz val="9"/>
            <color indexed="81"/>
            <rFont val="Tahoma"/>
            <family val="2"/>
          </rPr>
          <t xml:space="preserve">) × </t>
        </r>
        <r>
          <rPr>
            <sz val="9"/>
            <color indexed="81"/>
            <rFont val="돋움"/>
            <family val="3"/>
            <charset val="129"/>
          </rPr>
          <t>세율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누진공제액</t>
        </r>
      </text>
    </comment>
  </commentList>
</comments>
</file>

<file path=xl/sharedStrings.xml><?xml version="1.0" encoding="utf-8"?>
<sst xmlns="http://schemas.openxmlformats.org/spreadsheetml/2006/main" count="526" uniqueCount="369">
  <si>
    <t>납부월</t>
  </si>
  <si>
    <t>재산세과세특례</t>
  </si>
  <si>
    <t>공정시장가액 비율</t>
  </si>
  <si>
    <t>지방교육세</t>
  </si>
  <si>
    <t>공시지가</t>
    <phoneticPr fontId="2" type="noConversion"/>
  </si>
  <si>
    <t>면적</t>
    <phoneticPr fontId="2" type="noConversion"/>
  </si>
  <si>
    <t>신축가격기준액 상승률</t>
  </si>
  <si>
    <t>적용 세율</t>
  </si>
  <si>
    <t>구조지수</t>
  </si>
  <si>
    <t>용도지수</t>
  </si>
  <si>
    <t>위치지수</t>
  </si>
  <si>
    <t>경과연수별잔가율</t>
  </si>
  <si>
    <t>3,000㎡이하</t>
  </si>
  <si>
    <t>3000㎡초과 30,000㎡이하</t>
  </si>
  <si>
    <t>30,000㎡초과</t>
  </si>
  <si>
    <t>종부세</t>
    <phoneticPr fontId="2" type="noConversion"/>
  </si>
  <si>
    <t>2011년 별도합산토지 세액계산 프로그램</t>
    <phoneticPr fontId="13" type="noConversion"/>
  </si>
  <si>
    <t>시·군·구</t>
    <phoneticPr fontId="13" type="noConversion"/>
  </si>
  <si>
    <t>시·군·구별
공시가격</t>
    <phoneticPr fontId="13" type="noConversion"/>
  </si>
  <si>
    <t>재산세
과세표준</t>
    <phoneticPr fontId="13" type="noConversion"/>
  </si>
  <si>
    <t>지방세</t>
    <phoneticPr fontId="13" type="noConversion"/>
  </si>
  <si>
    <t>종부세
과세표준</t>
    <phoneticPr fontId="13" type="noConversion"/>
  </si>
  <si>
    <t>재산세
공제 전
종부세</t>
    <phoneticPr fontId="13" type="noConversion"/>
  </si>
  <si>
    <t>공제할
재산세액</t>
    <phoneticPr fontId="13" type="noConversion"/>
  </si>
  <si>
    <t>국      세</t>
    <phoneticPr fontId="13" type="noConversion"/>
  </si>
  <si>
    <t>총
보유세</t>
    <phoneticPr fontId="13" type="noConversion"/>
  </si>
  <si>
    <t>계</t>
    <phoneticPr fontId="13" type="noConversion"/>
  </si>
  <si>
    <t>재산세</t>
    <phoneticPr fontId="13" type="noConversion"/>
  </si>
  <si>
    <t>지방
교육세</t>
    <phoneticPr fontId="13" type="noConversion"/>
  </si>
  <si>
    <t>도시
계획세</t>
    <phoneticPr fontId="13" type="noConversion"/>
  </si>
  <si>
    <t>종부세</t>
    <phoneticPr fontId="13" type="noConversion"/>
  </si>
  <si>
    <t>농특세</t>
    <phoneticPr fontId="13" type="noConversion"/>
  </si>
  <si>
    <t>합계</t>
    <phoneticPr fontId="13" type="noConversion"/>
  </si>
  <si>
    <t>① 시·군·구별로 공시가격 합산액을 입력하시면</t>
    <phoneticPr fontId="13" type="noConversion"/>
  </si>
  <si>
    <t xml:space="preserve">    개략적인 2011년 재산세 및 종합부동산세가 </t>
    <phoneticPr fontId="13" type="noConversion"/>
  </si>
  <si>
    <t xml:space="preserve">    계산됩니다.</t>
    <phoneticPr fontId="13" type="noConversion"/>
  </si>
  <si>
    <t>② 원단위로 입력하시면 천원단위로 보여집니다.</t>
    <phoneticPr fontId="13" type="noConversion"/>
  </si>
  <si>
    <t>③ 재산세는 탄력세율이 아닌 표준세율을 적용하고,</t>
    <phoneticPr fontId="13" type="noConversion"/>
  </si>
  <si>
    <t xml:space="preserve">    재산세 및 종합부동산세 세부담상한을 적용하지</t>
    <phoneticPr fontId="13" type="noConversion"/>
  </si>
  <si>
    <t xml:space="preserve">    않기 때문에 실제 세액과는 차이가 발생할 수 있습니다.</t>
    <phoneticPr fontId="13" type="noConversion"/>
  </si>
  <si>
    <t>※            이 부분은 입력하지 마십시오.</t>
    <phoneticPr fontId="13" type="noConversion"/>
  </si>
  <si>
    <t>MojoTax</t>
  </si>
  <si>
    <t>투자일</t>
    <phoneticPr fontId="0" type="Hiragana"/>
  </si>
  <si>
    <t>대지면적</t>
    <phoneticPr fontId="2" type="noConversion"/>
  </si>
  <si>
    <t>건물연면적</t>
    <phoneticPr fontId="2" type="noConversion"/>
  </si>
  <si>
    <t>운영종료</t>
    <phoneticPr fontId="0" type="Hiragana"/>
  </si>
  <si>
    <t>주택</t>
    <phoneticPr fontId="2" type="noConversion"/>
  </si>
  <si>
    <t>합계</t>
    <phoneticPr fontId="0" type="Hiragana"/>
  </si>
  <si>
    <t>운영기간</t>
    <phoneticPr fontId="2" type="noConversion"/>
  </si>
  <si>
    <t>손익인식</t>
    <phoneticPr fontId="2" type="noConversion"/>
  </si>
  <si>
    <t>기초</t>
    <phoneticPr fontId="0" type="Hiragana"/>
  </si>
  <si>
    <t>증가</t>
    <phoneticPr fontId="0" type="Hiragana"/>
  </si>
  <si>
    <t>CF(M)&lt;</t>
    <phoneticPr fontId="0" type="Hiragana"/>
  </si>
  <si>
    <t>감소</t>
    <phoneticPr fontId="0" type="Hiragana"/>
  </si>
  <si>
    <t>BS(M)&lt;</t>
    <phoneticPr fontId="0" type="Hiragana"/>
  </si>
  <si>
    <t>기말(양수: 미지급비용/음수:선급비용)</t>
    <phoneticPr fontId="0" type="Hiragana"/>
  </si>
  <si>
    <t>IS</t>
    <phoneticPr fontId="0" type="Hiragana"/>
  </si>
  <si>
    <t>BS</t>
    <phoneticPr fontId="0" type="Hiragana"/>
  </si>
  <si>
    <t>CF</t>
    <phoneticPr fontId="0" type="Hiragana"/>
  </si>
  <si>
    <t>기타</t>
    <phoneticPr fontId="2" type="noConversion"/>
  </si>
  <si>
    <t>재산세 (업무, 토지분)</t>
    <phoneticPr fontId="0" type="Hiragana"/>
  </si>
  <si>
    <t>공시지가 (m2당)</t>
    <phoneticPr fontId="0" type="Hiragana"/>
  </si>
  <si>
    <t>면적</t>
    <phoneticPr fontId="0" type="Hiragana"/>
  </si>
  <si>
    <t>지가상승률</t>
    <phoneticPr fontId="0" type="Hiragana"/>
  </si>
  <si>
    <t>(*) 공시지가</t>
    <phoneticPr fontId="2" type="noConversion"/>
  </si>
  <si>
    <t>기준</t>
    <phoneticPr fontId="2" type="noConversion"/>
  </si>
  <si>
    <t>상승률</t>
    <phoneticPr fontId="2" type="noConversion"/>
  </si>
  <si>
    <t>신청대상 토지</t>
  </si>
  <si>
    <t>확인내용</t>
  </si>
  <si>
    <t>연도</t>
    <phoneticPr fontId="2" type="noConversion"/>
  </si>
  <si>
    <t>(천원)</t>
    <phoneticPr fontId="2" type="noConversion"/>
  </si>
  <si>
    <t>가격기준년도</t>
  </si>
  <si>
    <t>토지소재지</t>
  </si>
  <si>
    <t>지번</t>
  </si>
  <si>
    <t>개별공시지가</t>
  </si>
  <si>
    <t>기준일자</t>
  </si>
  <si>
    <t>공시일자</t>
  </si>
  <si>
    <t>비고</t>
  </si>
  <si>
    <t>38,620,000원</t>
  </si>
  <si>
    <t>01월 01일</t>
  </si>
  <si>
    <t>공시지가</t>
    <phoneticPr fontId="0" type="Hiragana"/>
  </si>
  <si>
    <t>지방교육세</t>
    <phoneticPr fontId="0" type="Hiragana"/>
  </si>
  <si>
    <t>납부액</t>
    <phoneticPr fontId="0" type="Hiragana"/>
  </si>
  <si>
    <t>35,520,000원</t>
  </si>
  <si>
    <t>34,340,000원</t>
  </si>
  <si>
    <t>32,840,000원</t>
  </si>
  <si>
    <t>31,700,000원</t>
  </si>
  <si>
    <t>30,700,000원</t>
  </si>
  <si>
    <t>29,500,000원</t>
  </si>
  <si>
    <t>30,000,000원</t>
  </si>
  <si>
    <t>28,600,000원</t>
  </si>
  <si>
    <t>28,800,000원</t>
  </si>
  <si>
    <t>24,600,000원</t>
  </si>
  <si>
    <t>잔가율</t>
    <phoneticPr fontId="0" type="Hiragana"/>
  </si>
  <si>
    <t>구축가격</t>
    <phoneticPr fontId="0" type="Hiragana"/>
  </si>
  <si>
    <t>적용세율</t>
    <phoneticPr fontId="0" type="Hiragana"/>
  </si>
  <si>
    <t>(단위: 천원)</t>
    <phoneticPr fontId="0" type="Hiragana"/>
  </si>
  <si>
    <t>세율</t>
    <phoneticPr fontId="2" type="noConversion"/>
  </si>
  <si>
    <t>누진공제</t>
    <phoneticPr fontId="2" type="noConversion"/>
  </si>
  <si>
    <t>세대수</t>
    <phoneticPr fontId="2" type="noConversion"/>
  </si>
  <si>
    <t>세율</t>
    <phoneticPr fontId="0" type="Hiragana"/>
  </si>
  <si>
    <t xml:space="preserve">                           </t>
    <phoneticPr fontId="2" type="noConversion"/>
  </si>
  <si>
    <t>납부월</t>
    <phoneticPr fontId="0" type="Hiragana"/>
  </si>
  <si>
    <t>도로점용료</t>
    <phoneticPr fontId="0" type="Hiragana"/>
  </si>
  <si>
    <t>납부액</t>
    <phoneticPr fontId="2" type="noConversion"/>
  </si>
  <si>
    <t>공제금액</t>
    <phoneticPr fontId="13" type="noConversion"/>
  </si>
  <si>
    <t>세율</t>
    <phoneticPr fontId="13" type="noConversion"/>
  </si>
  <si>
    <t>과세표준</t>
    <phoneticPr fontId="13" type="noConversion"/>
  </si>
  <si>
    <t>Ⅵ.별도합산과세대상 토지 종합부동산세율</t>
    <phoneticPr fontId="13" type="noConversion"/>
  </si>
  <si>
    <t>Ⅴ.별도합산과세대상 토지 재산세율</t>
    <phoneticPr fontId="13" type="noConversion"/>
  </si>
  <si>
    <t>Ⅳ.종합합산과세대상 토지 종부세율</t>
    <phoneticPr fontId="13" type="noConversion"/>
  </si>
  <si>
    <t>Ⅲ.종합합산과세대상 토지 재산세율</t>
    <phoneticPr fontId="13" type="noConversion"/>
  </si>
  <si>
    <t>Ⅱ.주택 종합부동산세율</t>
    <phoneticPr fontId="13" type="noConversion"/>
  </si>
  <si>
    <t>Ⅰ.주택 재산세율</t>
    <phoneticPr fontId="13" type="noConversion"/>
  </si>
  <si>
    <t xml:space="preserve">서울특별시 중구 을지로1가 </t>
  </si>
  <si>
    <t>단위:</t>
    <phoneticPr fontId="2" type="noConversion"/>
  </si>
  <si>
    <t>운영개시</t>
    <phoneticPr fontId="0" type="Hiragana"/>
  </si>
  <si>
    <t>업무</t>
    <phoneticPr fontId="2" type="noConversion"/>
  </si>
  <si>
    <t>만기일</t>
    <phoneticPr fontId="2" type="noConversion"/>
  </si>
  <si>
    <t>제세공과금</t>
    <phoneticPr fontId="0" type="Hiragana"/>
  </si>
  <si>
    <t>IS(M)&lt;</t>
    <phoneticPr fontId="0" type="Hiragana"/>
  </si>
  <si>
    <t>기초</t>
    <phoneticPr fontId="0" type="Hiragana"/>
  </si>
  <si>
    <t>-기중납부</t>
    <phoneticPr fontId="2" type="noConversion"/>
  </si>
  <si>
    <t>-만기정산</t>
    <phoneticPr fontId="2" type="noConversion"/>
  </si>
  <si>
    <t>IS</t>
    <phoneticPr fontId="0" type="Hiragana"/>
  </si>
  <si>
    <t>CF</t>
    <phoneticPr fontId="0" type="Hiragana"/>
  </si>
  <si>
    <t>기말(양수: 미지급비용/음수:선급비용)</t>
    <phoneticPr fontId="0" type="Hiragana"/>
  </si>
  <si>
    <t>증가</t>
    <phoneticPr fontId="0" type="Hiragana"/>
  </si>
  <si>
    <t>감소</t>
    <phoneticPr fontId="0" type="Hiragana"/>
  </si>
  <si>
    <t>BS</t>
    <phoneticPr fontId="0" type="Hiragana"/>
  </si>
  <si>
    <t>기말(양수: 미지급비용/음수:선급비용)</t>
    <phoneticPr fontId="0" type="Hiragana"/>
  </si>
  <si>
    <t>기초</t>
    <phoneticPr fontId="0" type="Hiragana"/>
  </si>
  <si>
    <t>증가</t>
    <phoneticPr fontId="0" type="Hiragana"/>
  </si>
  <si>
    <t>CF</t>
    <phoneticPr fontId="0" type="Hiragana"/>
  </si>
  <si>
    <t>기말(양수: 미지급비용/음수:선급비용)</t>
    <phoneticPr fontId="0" type="Hiragana"/>
  </si>
  <si>
    <t>IS</t>
    <phoneticPr fontId="0" type="Hiragana"/>
  </si>
  <si>
    <t>BS</t>
    <phoneticPr fontId="0" type="Hiragana"/>
  </si>
  <si>
    <t>누진공제</t>
    <phoneticPr fontId="0" type="Hiragana"/>
  </si>
  <si>
    <t>과세표준</t>
    <phoneticPr fontId="0" type="Hiragana"/>
  </si>
  <si>
    <t>재산세</t>
    <phoneticPr fontId="0" type="Hiragana"/>
  </si>
  <si>
    <t>과세특례</t>
    <phoneticPr fontId="0" type="Hiragana"/>
  </si>
  <si>
    <t>납부액</t>
    <phoneticPr fontId="0" type="Hiragana"/>
  </si>
  <si>
    <t>종합부동산세 (업무, 토지분)</t>
    <phoneticPr fontId="2" type="noConversion"/>
  </si>
  <si>
    <t>(단위: 천원)</t>
    <phoneticPr fontId="4" type="noConversion"/>
  </si>
  <si>
    <t>납부월</t>
    <phoneticPr fontId="2" type="noConversion"/>
  </si>
  <si>
    <t>농어촌특별세</t>
    <phoneticPr fontId="2" type="noConversion"/>
  </si>
  <si>
    <t>과세표준</t>
    <phoneticPr fontId="2" type="noConversion"/>
  </si>
  <si>
    <t>공정시장비율</t>
    <phoneticPr fontId="2" type="noConversion"/>
  </si>
  <si>
    <t>과세표준</t>
    <phoneticPr fontId="2" type="noConversion"/>
  </si>
  <si>
    <t>세율</t>
    <phoneticPr fontId="2" type="noConversion"/>
  </si>
  <si>
    <t>누진공제</t>
    <phoneticPr fontId="2" type="noConversion"/>
  </si>
  <si>
    <t>종부세</t>
    <phoneticPr fontId="2" type="noConversion"/>
  </si>
  <si>
    <t>공제할재산세</t>
    <phoneticPr fontId="2" type="noConversion"/>
  </si>
  <si>
    <t>농특세</t>
    <phoneticPr fontId="2" type="noConversion"/>
  </si>
  <si>
    <t>공정시장비율</t>
    <phoneticPr fontId="2" type="noConversion"/>
  </si>
  <si>
    <t>재산세 (업무, 건물분)</t>
    <phoneticPr fontId="0" type="Hiragana"/>
  </si>
  <si>
    <t>(단위: 천원)</t>
    <phoneticPr fontId="0" type="Hiragana"/>
  </si>
  <si>
    <t>신축가격기준액</t>
    <phoneticPr fontId="0" type="Hiragana"/>
  </si>
  <si>
    <t>면적</t>
    <phoneticPr fontId="0" type="Hiragana"/>
  </si>
  <si>
    <t>경과연수</t>
    <phoneticPr fontId="0" type="Hiragana"/>
  </si>
  <si>
    <t>신축기준액</t>
    <phoneticPr fontId="0" type="Hiragana"/>
  </si>
  <si>
    <t>과표</t>
    <phoneticPr fontId="0" type="Hiragana"/>
  </si>
  <si>
    <t>과특</t>
    <phoneticPr fontId="0" type="Hiragana"/>
  </si>
  <si>
    <t>지방교육</t>
    <phoneticPr fontId="0" type="Hiragana"/>
  </si>
  <si>
    <t>시설세</t>
    <phoneticPr fontId="0" type="Hiragana"/>
  </si>
  <si>
    <t>재산세 (주택분)</t>
    <phoneticPr fontId="0" type="Hiragana"/>
  </si>
  <si>
    <t>납부월</t>
    <phoneticPr fontId="2" type="noConversion"/>
  </si>
  <si>
    <t>납부액</t>
    <phoneticPr fontId="2" type="noConversion"/>
  </si>
  <si>
    <t>종합부동산세 (주택분)</t>
    <phoneticPr fontId="2" type="noConversion"/>
  </si>
  <si>
    <t>교통유발부담금 (업무)</t>
    <phoneticPr fontId="0" type="Hiragana"/>
  </si>
  <si>
    <t>(단위: 천원)</t>
    <phoneticPr fontId="0" type="Hiragana"/>
  </si>
  <si>
    <t>유발계수</t>
    <phoneticPr fontId="0" type="Hiragana"/>
  </si>
  <si>
    <t>납부월</t>
    <phoneticPr fontId="0" type="Hiragana"/>
  </si>
  <si>
    <t>경감비율</t>
    <phoneticPr fontId="0" type="Hiragana"/>
  </si>
  <si>
    <t>납부액</t>
    <phoneticPr fontId="0" type="Hiragana"/>
  </si>
  <si>
    <t>점용면적</t>
    <phoneticPr fontId="0" type="Hiragana"/>
  </si>
  <si>
    <t>지가상승률</t>
    <phoneticPr fontId="0" type="Hiragana"/>
  </si>
  <si>
    <t>요율</t>
    <phoneticPr fontId="0" type="Hiragana"/>
  </si>
  <si>
    <t>※ 도로점용료 부가근거 : 도로법 제66조(점용료),도로점용허가 및 점용료 등 징수조례, 육교사용료징수조례 등</t>
    <phoneticPr fontId="0" type="Hiragana"/>
  </si>
  <si>
    <t>기타</t>
    <phoneticPr fontId="0" type="Hiragana"/>
  </si>
  <si>
    <t>납부월</t>
    <phoneticPr fontId="0" type="Hiragana"/>
  </si>
  <si>
    <t>상승률</t>
    <phoneticPr fontId="0" type="Hiragana"/>
  </si>
  <si>
    <t>상승률</t>
    <phoneticPr fontId="2" type="noConversion"/>
  </si>
  <si>
    <t>납부액</t>
    <phoneticPr fontId="0" type="Hiragana"/>
  </si>
  <si>
    <t>별도합산</t>
  </si>
  <si>
    <t>재산세(주택분)</t>
    <phoneticPr fontId="2" type="noConversion"/>
  </si>
  <si>
    <t>key-in</t>
    <phoneticPr fontId="2" type="noConversion"/>
  </si>
  <si>
    <t>caution</t>
    <phoneticPr fontId="2" type="noConversion"/>
  </si>
  <si>
    <t>개시연도</t>
    <phoneticPr fontId="2" type="noConversion"/>
  </si>
  <si>
    <t>순번</t>
    <phoneticPr fontId="2" type="noConversion"/>
  </si>
  <si>
    <t>명칭</t>
    <phoneticPr fontId="2" type="noConversion"/>
  </si>
  <si>
    <t>면적</t>
    <phoneticPr fontId="2" type="noConversion"/>
  </si>
  <si>
    <t>세대수</t>
    <phoneticPr fontId="2" type="noConversion"/>
  </si>
  <si>
    <t>세대당 공시가</t>
    <phoneticPr fontId="2" type="noConversion"/>
  </si>
  <si>
    <t>공시가상승률</t>
    <phoneticPr fontId="2" type="noConversion"/>
  </si>
  <si>
    <t>도시지역</t>
    <phoneticPr fontId="2" type="noConversion"/>
  </si>
  <si>
    <t>임대등록</t>
    <phoneticPr fontId="2" type="noConversion"/>
  </si>
  <si>
    <t>재산세감면율</t>
  </si>
  <si>
    <t>도시세감면율</t>
    <phoneticPr fontId="2" type="noConversion"/>
  </si>
  <si>
    <t>시설세감면율</t>
  </si>
  <si>
    <t>준공연도</t>
    <phoneticPr fontId="2" type="noConversion"/>
  </si>
  <si>
    <t>잔가율</t>
    <phoneticPr fontId="2" type="noConversion"/>
  </si>
  <si>
    <t>구조지수</t>
    <phoneticPr fontId="2" type="noConversion"/>
  </si>
  <si>
    <t>용도지수</t>
    <phoneticPr fontId="2" type="noConversion"/>
  </si>
  <si>
    <t>위치지수</t>
    <phoneticPr fontId="2" type="noConversion"/>
  </si>
  <si>
    <t>총 납세액</t>
    <phoneticPr fontId="2" type="noConversion"/>
  </si>
  <si>
    <t>단A</t>
    <phoneticPr fontId="2" type="noConversion"/>
  </si>
  <si>
    <t>단기</t>
  </si>
  <si>
    <t>단B</t>
    <phoneticPr fontId="2" type="noConversion"/>
  </si>
  <si>
    <t>단기</t>
    <phoneticPr fontId="2" type="noConversion"/>
  </si>
  <si>
    <t>단C</t>
    <phoneticPr fontId="2" type="noConversion"/>
  </si>
  <si>
    <t>단D</t>
    <phoneticPr fontId="2" type="noConversion"/>
  </si>
  <si>
    <t>단E</t>
    <phoneticPr fontId="2" type="noConversion"/>
  </si>
  <si>
    <t>단F</t>
    <phoneticPr fontId="2" type="noConversion"/>
  </si>
  <si>
    <t>장A</t>
    <phoneticPr fontId="2" type="noConversion"/>
  </si>
  <si>
    <t>장기</t>
    <phoneticPr fontId="2" type="noConversion"/>
  </si>
  <si>
    <t>장B</t>
    <phoneticPr fontId="2" type="noConversion"/>
  </si>
  <si>
    <t>장C</t>
    <phoneticPr fontId="2" type="noConversion"/>
  </si>
  <si>
    <t>장D</t>
    <phoneticPr fontId="2" type="noConversion"/>
  </si>
  <si>
    <t>미등록A</t>
    <phoneticPr fontId="2" type="noConversion"/>
  </si>
  <si>
    <t>미등록</t>
  </si>
  <si>
    <t>합계</t>
    <phoneticPr fontId="2" type="noConversion"/>
  </si>
  <si>
    <t>재산세율</t>
    <phoneticPr fontId="2" type="noConversion"/>
  </si>
  <si>
    <t>시설세</t>
    <phoneticPr fontId="2" type="noConversion"/>
  </si>
  <si>
    <t>공정시장가액</t>
    <phoneticPr fontId="2" type="noConversion"/>
  </si>
  <si>
    <t>비율</t>
    <phoneticPr fontId="2" type="noConversion"/>
  </si>
  <si>
    <t>임대구분</t>
    <phoneticPr fontId="2" type="noConversion"/>
  </si>
  <si>
    <t>면적초과</t>
    <phoneticPr fontId="2" type="noConversion"/>
  </si>
  <si>
    <t>면적이하</t>
    <phoneticPr fontId="2" type="noConversion"/>
  </si>
  <si>
    <t>도시세감면율</t>
  </si>
  <si>
    <t>신축가격</t>
    <phoneticPr fontId="2" type="noConversion"/>
  </si>
  <si>
    <t>m2당 금액</t>
    <phoneticPr fontId="2" type="noConversion"/>
  </si>
  <si>
    <t>경과연수별</t>
    <phoneticPr fontId="2" type="noConversion"/>
  </si>
  <si>
    <t>내용연수</t>
    <phoneticPr fontId="2" type="noConversion"/>
  </si>
  <si>
    <t>상각률</t>
    <phoneticPr fontId="2" type="noConversion"/>
  </si>
  <si>
    <t>최종잔가율</t>
    <phoneticPr fontId="2" type="noConversion"/>
  </si>
  <si>
    <t>기준액</t>
    <phoneticPr fontId="2" type="noConversion"/>
  </si>
  <si>
    <t>잔가율</t>
    <phoneticPr fontId="2" type="noConversion"/>
  </si>
  <si>
    <t>최저한세</t>
    <phoneticPr fontId="2" type="noConversion"/>
  </si>
  <si>
    <t>감면조건</t>
    <phoneticPr fontId="2" type="noConversion"/>
  </si>
  <si>
    <t>장기</t>
    <phoneticPr fontId="2" type="noConversion"/>
  </si>
  <si>
    <t>기준금액</t>
    <phoneticPr fontId="2" type="noConversion"/>
  </si>
  <si>
    <t>최저한세 적용 감면율</t>
    <phoneticPr fontId="2" type="noConversion"/>
  </si>
  <si>
    <t>세부담의 상한</t>
    <phoneticPr fontId="2" type="noConversion"/>
  </si>
  <si>
    <t>공시가격</t>
    <phoneticPr fontId="2" type="noConversion"/>
  </si>
  <si>
    <t>상한</t>
    <phoneticPr fontId="2" type="noConversion"/>
  </si>
  <si>
    <t>도시지역분</t>
    <phoneticPr fontId="2" type="noConversion"/>
  </si>
  <si>
    <t>과세표준 x</t>
    <phoneticPr fontId="2" type="noConversion"/>
  </si>
  <si>
    <t>지방교육세</t>
    <phoneticPr fontId="2" type="noConversion"/>
  </si>
  <si>
    <t>재산세액 x</t>
    <phoneticPr fontId="2" type="noConversion"/>
  </si>
  <si>
    <r>
      <t>&gt;종합부동산세(주택분)</t>
    </r>
    <r>
      <rPr>
        <sz val="8"/>
        <color theme="8"/>
        <rFont val="맑은 고딕"/>
        <family val="3"/>
        <charset val="129"/>
      </rPr>
      <t xml:space="preserve"> - 해당연도재산세액</t>
    </r>
    <phoneticPr fontId="2" type="noConversion"/>
  </si>
  <si>
    <t>재산세</t>
    <phoneticPr fontId="2" type="noConversion"/>
  </si>
  <si>
    <t>재산세 도시지역분</t>
    <phoneticPr fontId="2" type="noConversion"/>
  </si>
  <si>
    <t>지역자원시설세</t>
    <phoneticPr fontId="2" type="noConversion"/>
  </si>
  <si>
    <t>총 납부세액</t>
    <phoneticPr fontId="2" type="noConversion"/>
  </si>
  <si>
    <t>1기</t>
    <phoneticPr fontId="2" type="noConversion"/>
  </si>
  <si>
    <t>세액</t>
    <phoneticPr fontId="2" type="noConversion"/>
  </si>
  <si>
    <t>최저한세</t>
    <phoneticPr fontId="0" type="Hiragana"/>
  </si>
  <si>
    <t>최저한세 후</t>
    <phoneticPr fontId="2" type="noConversion"/>
  </si>
  <si>
    <t>감면 후 세액</t>
    <phoneticPr fontId="2" type="noConversion"/>
  </si>
  <si>
    <t>세부담의</t>
    <phoneticPr fontId="2" type="noConversion"/>
  </si>
  <si>
    <t>상한 후</t>
    <phoneticPr fontId="2" type="noConversion"/>
  </si>
  <si>
    <t>연도</t>
    <phoneticPr fontId="2" type="noConversion"/>
  </si>
  <si>
    <t>연차</t>
    <phoneticPr fontId="2" type="noConversion"/>
  </si>
  <si>
    <t>순번</t>
    <phoneticPr fontId="2" type="noConversion"/>
  </si>
  <si>
    <t>명칭</t>
    <phoneticPr fontId="2" type="noConversion"/>
  </si>
  <si>
    <t>공시가격</t>
    <phoneticPr fontId="2" type="noConversion"/>
  </si>
  <si>
    <t>상승률</t>
    <phoneticPr fontId="0" type="Hiragana"/>
  </si>
  <si>
    <t>공시가격</t>
    <phoneticPr fontId="0" type="Hiragana"/>
  </si>
  <si>
    <t>공정시장비율</t>
    <phoneticPr fontId="2" type="noConversion"/>
  </si>
  <si>
    <t>과세표준</t>
    <phoneticPr fontId="0" type="Hiragana"/>
  </si>
  <si>
    <t>상한구간</t>
    <phoneticPr fontId="0" type="Hiragana"/>
  </si>
  <si>
    <t>상한율</t>
    <phoneticPr fontId="0" type="Hiragana"/>
  </si>
  <si>
    <t>세율구간</t>
    <phoneticPr fontId="0" type="Hiragana"/>
  </si>
  <si>
    <t>세율</t>
    <phoneticPr fontId="0" type="Hiragana"/>
  </si>
  <si>
    <t>누진공제</t>
    <phoneticPr fontId="0" type="Hiragana"/>
  </si>
  <si>
    <t>(감면전)</t>
    <phoneticPr fontId="0" type="Hiragana"/>
  </si>
  <si>
    <t>감면율</t>
    <phoneticPr fontId="0" type="Hiragana"/>
  </si>
  <si>
    <t>대상</t>
    <phoneticPr fontId="0" type="Hiragana"/>
  </si>
  <si>
    <t>(상한전)</t>
    <phoneticPr fontId="0" type="Hiragana"/>
  </si>
  <si>
    <t>상한</t>
    <phoneticPr fontId="0" type="Hiragana"/>
  </si>
  <si>
    <t>세액</t>
    <phoneticPr fontId="0" type="Hiragana"/>
  </si>
  <si>
    <t>세액</t>
    <phoneticPr fontId="0" type="Hiragana"/>
  </si>
  <si>
    <t>과세대상</t>
    <phoneticPr fontId="0" type="Hiragana"/>
  </si>
  <si>
    <t>감면율</t>
    <phoneticPr fontId="0" type="Hiragana"/>
  </si>
  <si>
    <t>신축가격기준액</t>
    <phoneticPr fontId="2" type="noConversion"/>
  </si>
  <si>
    <t>면적</t>
    <phoneticPr fontId="2" type="noConversion"/>
  </si>
  <si>
    <t>용도지수</t>
    <phoneticPr fontId="2" type="noConversion"/>
  </si>
  <si>
    <t>위치지수</t>
    <phoneticPr fontId="2" type="noConversion"/>
  </si>
  <si>
    <t>준공연도</t>
    <phoneticPr fontId="2" type="noConversion"/>
  </si>
  <si>
    <t>경과연수</t>
    <phoneticPr fontId="2" type="noConversion"/>
  </si>
  <si>
    <t>잔가 감소율</t>
    <phoneticPr fontId="2" type="noConversion"/>
  </si>
  <si>
    <t>최종 잔가율</t>
    <phoneticPr fontId="2" type="noConversion"/>
  </si>
  <si>
    <t>잔가율</t>
    <phoneticPr fontId="2" type="noConversion"/>
  </si>
  <si>
    <t>시가표준액</t>
    <phoneticPr fontId="2" type="noConversion"/>
  </si>
  <si>
    <t>공정시장비율</t>
  </si>
  <si>
    <t>호당 납부액</t>
    <phoneticPr fontId="0" type="Hiragana"/>
  </si>
  <si>
    <t>세대수</t>
    <phoneticPr fontId="2" type="noConversion"/>
  </si>
  <si>
    <t>총 납부액</t>
    <phoneticPr fontId="0" type="Hiragana"/>
  </si>
  <si>
    <t>종합부동산세(주택분)</t>
    <phoneticPr fontId="2" type="noConversion"/>
  </si>
  <si>
    <t>key-in</t>
    <phoneticPr fontId="2" type="noConversion"/>
  </si>
  <si>
    <t>caution</t>
    <phoneticPr fontId="2" type="noConversion"/>
  </si>
  <si>
    <r>
      <t>재산세(주택분)</t>
    </r>
    <r>
      <rPr>
        <sz val="8"/>
        <color theme="8"/>
        <rFont val="맑은 고딕"/>
        <family val="3"/>
        <charset val="129"/>
      </rPr>
      <t xml:space="preserve"> - 해당연도재산세액</t>
    </r>
    <r>
      <rPr>
        <b/>
        <sz val="8"/>
        <color theme="8"/>
        <rFont val="맑은 고딕"/>
        <family val="3"/>
        <charset val="129"/>
      </rPr>
      <t>&gt;</t>
    </r>
    <phoneticPr fontId="2" type="noConversion"/>
  </si>
  <si>
    <t>순번</t>
    <phoneticPr fontId="2" type="noConversion"/>
  </si>
  <si>
    <t>명칭</t>
    <phoneticPr fontId="2" type="noConversion"/>
  </si>
  <si>
    <t>공시가</t>
    <phoneticPr fontId="2" type="noConversion"/>
  </si>
  <si>
    <t>공시가상승률</t>
    <phoneticPr fontId="2" type="noConversion"/>
  </si>
  <si>
    <t>감면율</t>
    <phoneticPr fontId="2" type="noConversion"/>
  </si>
  <si>
    <t>합산배제</t>
    <phoneticPr fontId="2" type="noConversion"/>
  </si>
  <si>
    <t>조정대상지역</t>
    <phoneticPr fontId="2" type="noConversion"/>
  </si>
  <si>
    <t>총 납세액</t>
    <phoneticPr fontId="2" type="noConversion"/>
  </si>
  <si>
    <t>공제금액</t>
    <phoneticPr fontId="2" type="noConversion"/>
  </si>
  <si>
    <t>연도</t>
    <phoneticPr fontId="2" type="noConversion"/>
  </si>
  <si>
    <t>재산세율</t>
  </si>
  <si>
    <t>1주택추가공제</t>
    <phoneticPr fontId="2" type="noConversion"/>
  </si>
  <si>
    <t>공정시장가액</t>
    <phoneticPr fontId="2" type="noConversion"/>
  </si>
  <si>
    <t>종합부동산세</t>
    <phoneticPr fontId="2" type="noConversion"/>
  </si>
  <si>
    <t>과세표준</t>
    <phoneticPr fontId="2" type="noConversion"/>
  </si>
  <si>
    <t>누진공제</t>
    <phoneticPr fontId="2" type="noConversion"/>
  </si>
  <si>
    <t>농특세율</t>
    <phoneticPr fontId="2" type="noConversion"/>
  </si>
  <si>
    <t>과세대상</t>
    <phoneticPr fontId="2" type="noConversion"/>
  </si>
  <si>
    <t>조정지역</t>
    <phoneticPr fontId="2" type="noConversion"/>
  </si>
  <si>
    <t>감면전</t>
    <phoneticPr fontId="2" type="noConversion"/>
  </si>
  <si>
    <t>감면후</t>
    <phoneticPr fontId="2" type="noConversion"/>
  </si>
  <si>
    <t>1주택</t>
    <phoneticPr fontId="2" type="noConversion"/>
  </si>
  <si>
    <t>공제후</t>
    <phoneticPr fontId="2" type="noConversion"/>
  </si>
  <si>
    <t>공정가액</t>
  </si>
  <si>
    <t>재산세 공제전</t>
    <phoneticPr fontId="2" type="noConversion"/>
  </si>
  <si>
    <t>해당연도</t>
    <phoneticPr fontId="2" type="noConversion"/>
  </si>
  <si>
    <t>표준세율</t>
    <phoneticPr fontId="2" type="noConversion"/>
  </si>
  <si>
    <t>총표준세율</t>
    <phoneticPr fontId="2" type="noConversion"/>
  </si>
  <si>
    <t>공제할</t>
    <phoneticPr fontId="2" type="noConversion"/>
  </si>
  <si>
    <t>공제후 종부세</t>
    <phoneticPr fontId="2" type="noConversion"/>
  </si>
  <si>
    <t>세부담</t>
    <phoneticPr fontId="2" type="noConversion"/>
  </si>
  <si>
    <t>상한후</t>
    <phoneticPr fontId="2" type="noConversion"/>
  </si>
  <si>
    <t>연차</t>
    <phoneticPr fontId="2" type="noConversion"/>
  </si>
  <si>
    <t>주택수</t>
    <phoneticPr fontId="2" type="noConversion"/>
  </si>
  <si>
    <t>추가공제</t>
    <phoneticPr fontId="2" type="noConversion"/>
  </si>
  <si>
    <t>시장비율</t>
    <phoneticPr fontId="2" type="noConversion"/>
  </si>
  <si>
    <t>세율대상</t>
    <phoneticPr fontId="2" type="noConversion"/>
  </si>
  <si>
    <t>세율구간</t>
    <phoneticPr fontId="2" type="noConversion"/>
  </si>
  <si>
    <t>종부세액</t>
    <phoneticPr fontId="2" type="noConversion"/>
  </si>
  <si>
    <t>재산세액</t>
    <phoneticPr fontId="2" type="noConversion"/>
  </si>
  <si>
    <t>세율구간</t>
  </si>
  <si>
    <t>누진공제</t>
  </si>
  <si>
    <t>공제율</t>
    <phoneticPr fontId="2" type="noConversion"/>
  </si>
  <si>
    <t>(상한전)</t>
    <phoneticPr fontId="2" type="noConversion"/>
  </si>
  <si>
    <t>재산세액(전년)</t>
    <phoneticPr fontId="2" type="noConversion"/>
  </si>
  <si>
    <t>상당액(전년)</t>
    <phoneticPr fontId="2" type="noConversion"/>
  </si>
  <si>
    <t>상한액</t>
    <phoneticPr fontId="2" type="noConversion"/>
  </si>
  <si>
    <t>상한초과액</t>
    <phoneticPr fontId="2" type="noConversion"/>
  </si>
  <si>
    <t>결정세액</t>
    <phoneticPr fontId="2" type="noConversion"/>
  </si>
  <si>
    <t>농특세율</t>
    <phoneticPr fontId="2" type="noConversion"/>
  </si>
  <si>
    <t>농특세액</t>
    <phoneticPr fontId="2" type="noConversion"/>
  </si>
  <si>
    <t>개시연도</t>
    <phoneticPr fontId="2" type="noConversion"/>
  </si>
  <si>
    <t>제세공과금</t>
  </si>
  <si>
    <r>
      <rPr>
        <sz val="8"/>
        <color rgb="FFFF0000"/>
        <rFont val="맑은 고딕"/>
        <family val="3"/>
        <charset val="129"/>
      </rPr>
      <t>전년</t>
    </r>
    <r>
      <rPr>
        <sz val="8"/>
        <color theme="1"/>
        <rFont val="맑은 고딕"/>
        <family val="3"/>
        <charset val="129"/>
      </rPr>
      <t>공시지가</t>
    </r>
    <phoneticPr fontId="0" type="Hiragana"/>
  </si>
  <si>
    <t>제세공과금(보유)</t>
    <phoneticPr fontId="4" type="noConversion"/>
  </si>
  <si>
    <t>통합 시트</t>
    <phoneticPr fontId="2" type="noConversion"/>
  </si>
  <si>
    <t>재산세(주택분)</t>
    <phoneticPr fontId="2" type="noConversion"/>
  </si>
  <si>
    <t>내용</t>
    <phoneticPr fontId="2" type="noConversion"/>
  </si>
  <si>
    <t>시트</t>
    <phoneticPr fontId="2" type="noConversion"/>
  </si>
  <si>
    <t>임대주택 재산세 계산 -&gt; 제세공과금</t>
    <phoneticPr fontId="2" type="noConversion"/>
  </si>
  <si>
    <t>임대주택 종부세 계산 -&gt; 제세공과금</t>
    <phoneticPr fontId="2" type="noConversion"/>
  </si>
  <si>
    <t>종부세 납세 신고 서식</t>
    <phoneticPr fontId="2" type="noConversion"/>
  </si>
  <si>
    <t>NTS 양식</t>
    <phoneticPr fontId="2" type="noConversion"/>
  </si>
  <si>
    <t>종부세 서식</t>
    <phoneticPr fontId="2" type="noConversion"/>
  </si>
  <si>
    <t>종부세(주택분)</t>
    <phoneticPr fontId="2" type="noConversion"/>
  </si>
  <si>
    <t>국세청 제공 별도합산토지 종부세 계산 서식 (공정가액비율 80%)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</si>
</sst>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1" formatCode="_-* #,##0_-;\-* #,##0_-;_-* &quot;-&quot;_-;_-@_-"/>
    <numFmt numFmtId="176" formatCode="###0&quot;년&quot;_)"/>
    <numFmt numFmtId="177" formatCode="yyyy\-mm\-dd"/>
    <numFmt numFmtId="178" formatCode="#,##0&quot;월&quot;_);[Red]\-#,##0&quot;월&quot;_)"/>
    <numFmt numFmtId="179" formatCode="#,##0&quot;년차&quot;_);[Red]\-#,##0&quot;년차&quot;_)"/>
    <numFmt numFmtId="180" formatCode="#,##0&quot;반기&quot;_);[Red]\-#,##0&quot;반기&quot;_)"/>
    <numFmt numFmtId="181" formatCode="#,##0&quot;분기&quot;_);[Red]\-#,##0&quot;분기&quot;_)"/>
    <numFmt numFmtId="182" formatCode="#,##0&quot;개월&quot;_);[Red]\-#,##0&quot;개월&quot;_)"/>
    <numFmt numFmtId="183" formatCode="#,##0_);[Red]\(#,##0\);\-_)"/>
    <numFmt numFmtId="184" formatCode="0.00%\ "/>
    <numFmt numFmtId="185" formatCode="#,##0.00&quot;㎡&quot;_);[Red]\-#,##0.00&quot;㎡&quot;_)"/>
    <numFmt numFmtId="186" formatCode="0.0%\ "/>
    <numFmt numFmtId="187" formatCode="#,##0.00_);[Red]\(#,##0.00\);\-_)\ "/>
    <numFmt numFmtId="188" formatCode="#,##0.0_ ;[Red]\-#,##0.0\ "/>
    <numFmt numFmtId="189" formatCode="#,##0&quot;㎡&quot;_);[Red]\-#,##0&quot;㎡&quot;_)"/>
    <numFmt numFmtId="190" formatCode="0.0%"/>
    <numFmt numFmtId="191" formatCode="#,###,"/>
    <numFmt numFmtId="192" formatCode="_-[$₩-412]* #,##0_-;\-[$₩-412]* #,##0_-;_-[$₩-412]* &quot;-&quot;??_-;_-@_-"/>
    <numFmt numFmtId="193" formatCode="#,##0&quot;기&quot;_);[Red]\-#,##0&quot;기&quot;_)"/>
    <numFmt numFmtId="194" formatCode="#,##0&quot;년 평균&quot;_);[Red]\-#,##0&quot;년 평균&quot;_)"/>
    <numFmt numFmtId="195" formatCode="#,##0&quot;세대&quot;_);[Red]\-#,##0&quot;세대&quot;_)"/>
    <numFmt numFmtId="196" formatCode="0%\ "/>
    <numFmt numFmtId="197" formatCode="#,##0&quot;년&quot;_);[Red]\-#,##0&quot;년&quot;_)"/>
    <numFmt numFmtId="198" formatCode="#,##0.00_);[Red]\(#,##0.00\);\-_)"/>
    <numFmt numFmtId="199" formatCode="#,##0.0&quot;㎡&quot;_);[Red]\-#,##0.0&quot;㎡&quot;_)"/>
  </numFmts>
  <fonts count="32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8"/>
      <color rgb="FFF04C3E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rgb="FF646464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8"/>
      <name val="돋움"/>
      <family val="3"/>
      <charset val="129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8"/>
      <name val="돋움"/>
      <family val="3"/>
      <charset val="129"/>
    </font>
    <font>
      <sz val="17"/>
      <name val="돋움"/>
      <family val="3"/>
      <charset val="129"/>
    </font>
    <font>
      <sz val="8"/>
      <color theme="0"/>
      <name val="맑은 고딕"/>
      <family val="3"/>
      <charset val="129"/>
    </font>
    <font>
      <u/>
      <sz val="8"/>
      <color theme="10"/>
      <name val="맑은 고딕"/>
      <family val="3"/>
      <charset val="129"/>
    </font>
    <font>
      <sz val="8"/>
      <color rgb="FF566176"/>
      <name val="맑은 고딕"/>
      <family val="3"/>
      <charset val="129"/>
    </font>
    <font>
      <sz val="8"/>
      <color rgb="FF333333"/>
      <name val="맑은 고딕"/>
      <family val="3"/>
      <charset val="129"/>
    </font>
    <font>
      <sz val="8"/>
      <color rgb="FFFF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8"/>
      <color rgb="FFFFFFFF"/>
      <name val="맑은 고딕"/>
      <family val="3"/>
      <charset val="129"/>
    </font>
    <font>
      <b/>
      <i/>
      <sz val="8"/>
      <color rgb="FFFFFFFF"/>
      <name val="맑은 고딕"/>
      <family val="3"/>
      <charset val="129"/>
    </font>
    <font>
      <sz val="8"/>
      <color theme="8"/>
      <name val="맑은 고딕"/>
      <family val="3"/>
      <charset val="129"/>
    </font>
    <font>
      <b/>
      <sz val="8"/>
      <color theme="8"/>
      <name val="맑은 고딕"/>
      <family val="3"/>
      <charset val="129"/>
    </font>
    <font>
      <sz val="8"/>
      <color rgb="FFFFFFFF"/>
      <name val="맑은 고딕"/>
      <family val="3"/>
      <charset val="129"/>
    </font>
    <font>
      <b/>
      <sz val="9"/>
      <color theme="1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8E6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gray125">
        <bgColor theme="0" tint="-4.9989318521683403E-2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E6E6E6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 applyAlignment="1" applyProtection="1"/>
    <xf numFmtId="0" fontId="14" fillId="0" borderId="0" xfId="0" applyFont="1" applyAlignment="1" applyProtection="1"/>
    <xf numFmtId="0" fontId="14" fillId="4" borderId="0" xfId="0" applyFont="1" applyFill="1" applyAlignment="1" applyProtection="1"/>
    <xf numFmtId="0" fontId="14" fillId="0" borderId="0" xfId="0" applyFont="1" applyAlignment="1"/>
    <xf numFmtId="0" fontId="14" fillId="5" borderId="4" xfId="0" applyFont="1" applyFill="1" applyBorder="1" applyAlignment="1" applyProtection="1">
      <alignment horizontal="center" vertical="center"/>
    </xf>
    <xf numFmtId="0" fontId="14" fillId="4" borderId="5" xfId="0" applyFont="1" applyFill="1" applyBorder="1" applyAlignment="1" applyProtection="1">
      <alignment horizontal="center" vertical="center"/>
    </xf>
    <xf numFmtId="41" fontId="14" fillId="5" borderId="4" xfId="0" applyNumberFormat="1" applyFont="1" applyFill="1" applyBorder="1" applyAlignment="1" applyProtection="1">
      <alignment vertical="center"/>
      <protection hidden="1"/>
    </xf>
    <xf numFmtId="10" fontId="14" fillId="5" borderId="4" xfId="0" applyNumberFormat="1" applyFont="1" applyFill="1" applyBorder="1" applyAlignment="1" applyProtection="1">
      <alignment vertical="center"/>
      <protection hidden="1"/>
    </xf>
    <xf numFmtId="0" fontId="14" fillId="4" borderId="0" xfId="0" applyFont="1" applyFill="1" applyBorder="1" applyAlignment="1" applyProtection="1">
      <alignment vertical="center"/>
    </xf>
    <xf numFmtId="41" fontId="14" fillId="4" borderId="0" xfId="0" applyNumberFormat="1" applyFont="1" applyFill="1" applyBorder="1" applyAlignment="1" applyProtection="1">
      <alignment vertical="center"/>
    </xf>
    <xf numFmtId="0" fontId="14" fillId="5" borderId="6" xfId="0" applyFont="1" applyFill="1" applyBorder="1" applyAlignment="1" applyProtection="1">
      <alignment horizontal="center" vertical="center"/>
    </xf>
    <xf numFmtId="0" fontId="14" fillId="5" borderId="7" xfId="0" applyFont="1" applyFill="1" applyBorder="1" applyAlignment="1" applyProtection="1">
      <alignment horizontal="center" vertical="center"/>
    </xf>
    <xf numFmtId="0" fontId="14" fillId="4" borderId="0" xfId="0" applyFont="1" applyFill="1" applyBorder="1" applyAlignment="1" applyProtection="1">
      <alignment horizontal="center" vertical="center"/>
    </xf>
    <xf numFmtId="41" fontId="14" fillId="5" borderId="8" xfId="0" applyNumberFormat="1" applyFont="1" applyFill="1" applyBorder="1" applyAlignment="1" applyProtection="1">
      <alignment vertical="center"/>
    </xf>
    <xf numFmtId="10" fontId="14" fillId="5" borderId="4" xfId="0" applyNumberFormat="1" applyFont="1" applyFill="1" applyBorder="1" applyAlignment="1" applyProtection="1">
      <alignment vertical="center"/>
    </xf>
    <xf numFmtId="41" fontId="14" fillId="5" borderId="9" xfId="0" applyNumberFormat="1" applyFont="1" applyFill="1" applyBorder="1" applyAlignment="1" applyProtection="1">
      <alignment vertical="center"/>
    </xf>
    <xf numFmtId="41" fontId="14" fillId="5" borderId="10" xfId="0" applyNumberFormat="1" applyFont="1" applyFill="1" applyBorder="1" applyAlignment="1" applyProtection="1">
      <alignment vertical="center"/>
    </xf>
    <xf numFmtId="10" fontId="14" fillId="5" borderId="11" xfId="0" applyNumberFormat="1" applyFont="1" applyFill="1" applyBorder="1" applyAlignment="1" applyProtection="1">
      <alignment vertical="center"/>
    </xf>
    <xf numFmtId="41" fontId="14" fillId="5" borderId="12" xfId="0" applyNumberFormat="1" applyFont="1" applyFill="1" applyBorder="1" applyAlignment="1" applyProtection="1">
      <alignment vertical="center"/>
    </xf>
    <xf numFmtId="0" fontId="14" fillId="6" borderId="4" xfId="0" applyFont="1" applyFill="1" applyBorder="1" applyAlignment="1" applyProtection="1">
      <alignment horizontal="center" vertical="center"/>
    </xf>
    <xf numFmtId="41" fontId="14" fillId="6" borderId="4" xfId="0" applyNumberFormat="1" applyFont="1" applyFill="1" applyBorder="1" applyAlignment="1" applyProtection="1">
      <alignment vertical="center"/>
    </xf>
    <xf numFmtId="190" fontId="14" fillId="6" borderId="4" xfId="0" applyNumberFormat="1" applyFont="1" applyFill="1" applyBorder="1" applyAlignment="1" applyProtection="1">
      <alignment vertical="center"/>
    </xf>
    <xf numFmtId="0" fontId="14" fillId="6" borderId="6" xfId="0" applyFont="1" applyFill="1" applyBorder="1" applyAlignment="1" applyProtection="1">
      <alignment horizontal="center" vertical="center"/>
    </xf>
    <xf numFmtId="0" fontId="14" fillId="6" borderId="7" xfId="0" applyFont="1" applyFill="1" applyBorder="1" applyAlignment="1" applyProtection="1">
      <alignment horizontal="center" vertical="center"/>
    </xf>
    <xf numFmtId="41" fontId="14" fillId="6" borderId="8" xfId="0" applyNumberFormat="1" applyFont="1" applyFill="1" applyBorder="1" applyAlignment="1" applyProtection="1">
      <alignment vertical="center"/>
    </xf>
    <xf numFmtId="10" fontId="14" fillId="6" borderId="4" xfId="0" applyNumberFormat="1" applyFont="1" applyFill="1" applyBorder="1" applyAlignment="1" applyProtection="1">
      <alignment vertical="center"/>
    </xf>
    <xf numFmtId="41" fontId="14" fillId="6" borderId="9" xfId="0" applyNumberFormat="1" applyFont="1" applyFill="1" applyBorder="1" applyAlignment="1" applyProtection="1">
      <alignment vertical="center"/>
    </xf>
    <xf numFmtId="41" fontId="14" fillId="6" borderId="10" xfId="0" applyNumberFormat="1" applyFont="1" applyFill="1" applyBorder="1" applyAlignment="1" applyProtection="1">
      <alignment vertical="center"/>
    </xf>
    <xf numFmtId="10" fontId="14" fillId="6" borderId="11" xfId="0" applyNumberFormat="1" applyFont="1" applyFill="1" applyBorder="1" applyAlignment="1" applyProtection="1">
      <alignment vertical="center"/>
    </xf>
    <xf numFmtId="41" fontId="14" fillId="6" borderId="12" xfId="0" applyNumberFormat="1" applyFont="1" applyFill="1" applyBorder="1" applyAlignment="1" applyProtection="1">
      <alignment vertical="center"/>
    </xf>
    <xf numFmtId="0" fontId="14" fillId="7" borderId="4" xfId="0" applyFont="1" applyFill="1" applyBorder="1" applyAlignment="1" applyProtection="1">
      <alignment horizontal="center" vertical="center"/>
    </xf>
    <xf numFmtId="41" fontId="14" fillId="7" borderId="4" xfId="0" applyNumberFormat="1" applyFont="1" applyFill="1" applyBorder="1" applyAlignment="1" applyProtection="1">
      <alignment vertical="center"/>
    </xf>
    <xf numFmtId="190" fontId="14" fillId="7" borderId="4" xfId="0" applyNumberFormat="1" applyFont="1" applyFill="1" applyBorder="1" applyAlignment="1" applyProtection="1">
      <alignment vertical="center"/>
    </xf>
    <xf numFmtId="183" fontId="14" fillId="4" borderId="0" xfId="0" applyNumberFormat="1" applyFont="1" applyFill="1" applyBorder="1" applyAlignment="1" applyProtection="1">
      <alignment vertical="center"/>
    </xf>
    <xf numFmtId="0" fontId="14" fillId="7" borderId="6" xfId="0" applyFont="1" applyFill="1" applyBorder="1" applyAlignment="1" applyProtection="1">
      <alignment horizontal="center" vertical="center"/>
    </xf>
    <xf numFmtId="0" fontId="14" fillId="7" borderId="7" xfId="0" applyFont="1" applyFill="1" applyBorder="1" applyAlignment="1" applyProtection="1">
      <alignment horizontal="center" vertical="center"/>
    </xf>
    <xf numFmtId="41" fontId="14" fillId="7" borderId="8" xfId="0" applyNumberFormat="1" applyFont="1" applyFill="1" applyBorder="1" applyAlignment="1" applyProtection="1">
      <alignment vertical="center"/>
    </xf>
    <xf numFmtId="41" fontId="14" fillId="7" borderId="9" xfId="0" applyNumberFormat="1" applyFont="1" applyFill="1" applyBorder="1" applyAlignment="1" applyProtection="1">
      <alignment vertical="center"/>
    </xf>
    <xf numFmtId="41" fontId="14" fillId="7" borderId="10" xfId="0" applyNumberFormat="1" applyFont="1" applyFill="1" applyBorder="1" applyAlignment="1" applyProtection="1">
      <alignment vertical="center"/>
    </xf>
    <xf numFmtId="190" fontId="14" fillId="7" borderId="11" xfId="0" applyNumberFormat="1" applyFont="1" applyFill="1" applyBorder="1" applyAlignment="1" applyProtection="1">
      <alignment vertical="center"/>
    </xf>
    <xf numFmtId="41" fontId="14" fillId="7" borderId="12" xfId="0" applyNumberFormat="1" applyFont="1" applyFill="1" applyBorder="1" applyAlignment="1" applyProtection="1">
      <alignment vertical="center"/>
    </xf>
    <xf numFmtId="0" fontId="14" fillId="4" borderId="0" xfId="0" applyFont="1" applyFill="1" applyAlignment="1"/>
    <xf numFmtId="0" fontId="15" fillId="0" borderId="2" xfId="0" applyFont="1" applyFill="1" applyBorder="1" applyAlignment="1">
      <alignment horizontal="centerContinuous" vertical="center"/>
    </xf>
    <xf numFmtId="0" fontId="16" fillId="0" borderId="0" xfId="0" applyFont="1" applyFill="1" applyAlignment="1">
      <alignment horizontal="centerContinuous" vertical="center"/>
    </xf>
    <xf numFmtId="0" fontId="16" fillId="0" borderId="0" xfId="0" applyFont="1" applyFill="1" applyAlignment="1">
      <alignment vertical="center"/>
    </xf>
    <xf numFmtId="191" fontId="16" fillId="8" borderId="4" xfId="0" applyNumberFormat="1" applyFont="1" applyFill="1" applyBorder="1" applyAlignment="1" applyProtection="1">
      <alignment horizontal="center" vertical="center"/>
    </xf>
    <xf numFmtId="191" fontId="16" fillId="9" borderId="4" xfId="0" applyNumberFormat="1" applyFont="1" applyFill="1" applyBorder="1" applyAlignment="1" applyProtection="1">
      <alignment vertical="center"/>
    </xf>
    <xf numFmtId="191" fontId="17" fillId="9" borderId="4" xfId="0" applyNumberFormat="1" applyFont="1" applyFill="1" applyBorder="1" applyAlignment="1" applyProtection="1">
      <alignment vertical="center"/>
    </xf>
    <xf numFmtId="191" fontId="16" fillId="9" borderId="15" xfId="0" applyNumberFormat="1" applyFont="1" applyFill="1" applyBorder="1" applyAlignment="1" applyProtection="1">
      <alignment vertical="center"/>
    </xf>
    <xf numFmtId="191" fontId="16" fillId="9" borderId="4" xfId="0" applyNumberFormat="1" applyFont="1" applyFill="1" applyBorder="1" applyAlignment="1" applyProtection="1">
      <alignment vertical="center"/>
    </xf>
    <xf numFmtId="191" fontId="17" fillId="9" borderId="4" xfId="0" applyNumberFormat="1" applyFont="1" applyFill="1" applyBorder="1" applyAlignment="1" applyProtection="1">
      <alignment vertical="center"/>
    </xf>
    <xf numFmtId="0" fontId="16" fillId="8" borderId="0" xfId="0" applyFont="1" applyFill="1" applyAlignment="1">
      <alignment vertical="center"/>
    </xf>
    <xf numFmtId="191" fontId="16" fillId="8" borderId="4" xfId="0" applyNumberFormat="1" applyFont="1" applyFill="1" applyBorder="1" applyAlignment="1" applyProtection="1">
      <alignment horizontal="center" vertical="center"/>
      <protection locked="0"/>
    </xf>
    <xf numFmtId="191" fontId="16" fillId="8" borderId="4" xfId="0" applyNumberFormat="1" applyFont="1" applyFill="1" applyBorder="1" applyAlignment="1" applyProtection="1">
      <alignment vertical="center"/>
      <protection locked="0"/>
    </xf>
    <xf numFmtId="191" fontId="18" fillId="8" borderId="1" xfId="0" applyNumberFormat="1" applyFont="1" applyFill="1" applyBorder="1" applyAlignment="1">
      <alignment vertical="top" wrapText="1"/>
    </xf>
    <xf numFmtId="191" fontId="18" fillId="8" borderId="1" xfId="0" applyNumberFormat="1" applyFont="1" applyFill="1" applyBorder="1" applyAlignment="1">
      <alignment vertical="top"/>
    </xf>
    <xf numFmtId="191" fontId="18" fillId="8" borderId="0" xfId="0" applyNumberFormat="1" applyFont="1" applyFill="1" applyBorder="1" applyAlignment="1">
      <alignment vertical="top"/>
    </xf>
    <xf numFmtId="0" fontId="16" fillId="8" borderId="0" xfId="0" applyFont="1" applyFill="1" applyAlignment="1">
      <alignment horizontal="center" vertical="center"/>
    </xf>
    <xf numFmtId="0" fontId="16" fillId="8" borderId="0" xfId="0" applyFont="1" applyFill="1" applyBorder="1" applyAlignment="1">
      <alignment vertical="center"/>
    </xf>
    <xf numFmtId="0" fontId="16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 wrapText="1"/>
    </xf>
    <xf numFmtId="0" fontId="6" fillId="11" borderId="0" xfId="0" applyFont="1" applyFill="1">
      <alignment vertical="center"/>
    </xf>
    <xf numFmtId="0" fontId="20" fillId="11" borderId="0" xfId="0" applyFont="1" applyFill="1" applyBorder="1" applyAlignment="1" applyProtection="1">
      <alignment horizontal="right" vertical="center"/>
    </xf>
    <xf numFmtId="0" fontId="20" fillId="11" borderId="0" xfId="0" applyFont="1" applyFill="1" applyBorder="1" applyProtection="1">
      <alignment vertical="center"/>
    </xf>
    <xf numFmtId="0" fontId="6" fillId="0" borderId="0" xfId="0" applyFont="1">
      <alignment vertical="center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right" vertical="center"/>
    </xf>
    <xf numFmtId="192" fontId="6" fillId="12" borderId="1" xfId="0" applyNumberFormat="1" applyFont="1" applyFill="1" applyBorder="1">
      <alignment vertical="center"/>
    </xf>
    <xf numFmtId="177" fontId="6" fillId="12" borderId="1" xfId="0" applyNumberFormat="1" applyFont="1" applyFill="1" applyBorder="1" applyAlignment="1" applyProtection="1">
      <alignment horizontal="center" vertical="center"/>
    </xf>
    <xf numFmtId="0" fontId="6" fillId="12" borderId="0" xfId="0" applyFont="1" applyFill="1" applyBorder="1" applyAlignment="1" applyProtection="1">
      <alignment horizontal="center" vertical="center"/>
    </xf>
    <xf numFmtId="0" fontId="5" fillId="12" borderId="0" xfId="0" applyFont="1" applyFill="1" applyBorder="1" applyAlignment="1" applyProtection="1">
      <alignment horizontal="center" vertical="center"/>
    </xf>
    <xf numFmtId="14" fontId="6" fillId="13" borderId="0" xfId="0" applyNumberFormat="1" applyFont="1" applyFill="1" applyBorder="1" applyAlignment="1" applyProtection="1">
      <alignment horizontal="center" vertical="center"/>
    </xf>
    <xf numFmtId="176" fontId="6" fillId="12" borderId="0" xfId="0" applyNumberFormat="1" applyFont="1" applyFill="1" applyBorder="1" applyAlignment="1" applyProtection="1">
      <alignment horizontal="center" vertical="center"/>
    </xf>
    <xf numFmtId="178" fontId="6" fillId="12" borderId="0" xfId="0" applyNumberFormat="1" applyFont="1" applyFill="1" applyBorder="1" applyAlignment="1" applyProtection="1">
      <alignment horizontal="center" vertical="center"/>
    </xf>
    <xf numFmtId="185" fontId="6" fillId="13" borderId="0" xfId="0" applyNumberFormat="1" applyFont="1" applyFill="1" applyBorder="1" applyAlignment="1" applyProtection="1">
      <alignment vertical="center"/>
    </xf>
    <xf numFmtId="177" fontId="6" fillId="13" borderId="0" xfId="0" applyNumberFormat="1" applyFont="1" applyFill="1" applyBorder="1" applyAlignment="1" applyProtection="1">
      <alignment horizontal="center" vertical="center"/>
    </xf>
    <xf numFmtId="179" fontId="6" fillId="12" borderId="0" xfId="0" applyNumberFormat="1" applyFont="1" applyFill="1" applyBorder="1" applyAlignment="1" applyProtection="1">
      <alignment horizontal="center" vertical="center"/>
    </xf>
    <xf numFmtId="180" fontId="6" fillId="12" borderId="0" xfId="0" applyNumberFormat="1" applyFont="1" applyFill="1" applyBorder="1" applyAlignment="1" applyProtection="1">
      <alignment horizontal="center" vertical="center"/>
    </xf>
    <xf numFmtId="186" fontId="6" fillId="13" borderId="0" xfId="0" applyNumberFormat="1" applyFont="1" applyFill="1" applyBorder="1" applyAlignment="1" applyProtection="1">
      <alignment vertical="center"/>
    </xf>
    <xf numFmtId="181" fontId="6" fillId="12" borderId="0" xfId="0" applyNumberFormat="1" applyFont="1" applyFill="1" applyBorder="1" applyAlignment="1" applyProtection="1">
      <alignment horizontal="center" vertical="center"/>
    </xf>
    <xf numFmtId="0" fontId="6" fillId="12" borderId="2" xfId="0" applyFont="1" applyFill="1" applyBorder="1" applyAlignment="1" applyProtection="1">
      <alignment horizontal="center" vertical="center"/>
    </xf>
    <xf numFmtId="182" fontId="6" fillId="12" borderId="2" xfId="0" applyNumberFormat="1" applyFont="1" applyFill="1" applyBorder="1" applyAlignment="1" applyProtection="1">
      <alignment horizontal="center" vertical="center"/>
    </xf>
    <xf numFmtId="193" fontId="6" fillId="12" borderId="0" xfId="0" applyNumberFormat="1" applyFont="1" applyFill="1" applyBorder="1" applyAlignment="1" applyProtection="1">
      <alignment horizontal="center" vertical="center"/>
    </xf>
    <xf numFmtId="193" fontId="6" fillId="12" borderId="2" xfId="0" applyNumberFormat="1" applyFont="1" applyFill="1" applyBorder="1" applyAlignment="1" applyProtection="1">
      <alignment horizontal="center" vertical="center"/>
    </xf>
    <xf numFmtId="0" fontId="5" fillId="14" borderId="0" xfId="0" applyFont="1" applyFill="1" applyProtection="1">
      <alignment vertical="center"/>
    </xf>
    <xf numFmtId="0" fontId="6" fillId="14" borderId="0" xfId="0" applyFont="1" applyFill="1" applyProtection="1">
      <alignment vertical="center"/>
    </xf>
    <xf numFmtId="0" fontId="6" fillId="0" borderId="0" xfId="0" applyFont="1" applyFill="1" applyProtection="1">
      <alignment vertical="center"/>
    </xf>
    <xf numFmtId="0" fontId="3" fillId="0" borderId="0" xfId="0" applyFont="1" applyFill="1" applyAlignment="1" applyProtection="1">
      <alignment horizontal="right" vertical="center"/>
    </xf>
    <xf numFmtId="183" fontId="6" fillId="0" borderId="0" xfId="0" applyNumberFormat="1" applyFont="1" applyProtection="1">
      <alignment vertical="center"/>
    </xf>
    <xf numFmtId="183" fontId="6" fillId="0" borderId="0" xfId="0" applyNumberFormat="1" applyFont="1">
      <alignment vertical="center"/>
    </xf>
    <xf numFmtId="0" fontId="6" fillId="0" borderId="0" xfId="0" applyFont="1" applyProtection="1">
      <alignment vertical="center"/>
    </xf>
    <xf numFmtId="0" fontId="6" fillId="0" borderId="0" xfId="0" applyFont="1" applyFill="1" applyAlignment="1" applyProtection="1">
      <alignment horizontal="right" vertical="center"/>
    </xf>
    <xf numFmtId="0" fontId="6" fillId="0" borderId="0" xfId="0" applyFont="1" applyBorder="1" applyProtection="1">
      <alignment vertical="center"/>
    </xf>
    <xf numFmtId="183" fontId="6" fillId="0" borderId="0" xfId="0" applyNumberFormat="1" applyFont="1" applyBorder="1" applyProtection="1">
      <alignment vertical="center"/>
    </xf>
    <xf numFmtId="0" fontId="6" fillId="0" borderId="0" xfId="0" quotePrefix="1" applyFont="1" applyBorder="1" applyAlignment="1" applyProtection="1">
      <alignment horizontal="left" vertical="center" indent="1"/>
    </xf>
    <xf numFmtId="0" fontId="3" fillId="0" borderId="0" xfId="0" applyFont="1" applyFill="1" applyBorder="1" applyAlignment="1" applyProtection="1">
      <alignment horizontal="right" vertical="center"/>
    </xf>
    <xf numFmtId="0" fontId="6" fillId="0" borderId="1" xfId="0" applyFont="1" applyBorder="1" applyProtection="1">
      <alignment vertical="center"/>
    </xf>
    <xf numFmtId="183" fontId="6" fillId="0" borderId="1" xfId="0" applyNumberFormat="1" applyFont="1" applyBorder="1" applyProtection="1">
      <alignment vertical="center"/>
    </xf>
    <xf numFmtId="0" fontId="6" fillId="0" borderId="1" xfId="0" applyFont="1" applyBorder="1">
      <alignment vertical="center"/>
    </xf>
    <xf numFmtId="0" fontId="5" fillId="15" borderId="0" xfId="0" applyFont="1" applyFill="1" applyProtection="1">
      <alignment vertical="center"/>
    </xf>
    <xf numFmtId="0" fontId="6" fillId="15" borderId="0" xfId="0" applyFont="1" applyFill="1" applyProtection="1">
      <alignment vertical="center"/>
    </xf>
    <xf numFmtId="0" fontId="6" fillId="0" borderId="2" xfId="0" applyFont="1" applyBorder="1" applyProtection="1">
      <alignment vertical="center"/>
    </xf>
    <xf numFmtId="183" fontId="6" fillId="0" borderId="2" xfId="0" applyNumberFormat="1" applyFont="1" applyBorder="1" applyProtection="1">
      <alignment vertical="center"/>
    </xf>
    <xf numFmtId="0" fontId="6" fillId="15" borderId="0" xfId="0" applyFont="1" applyFill="1">
      <alignment vertical="center"/>
    </xf>
    <xf numFmtId="0" fontId="2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22" fillId="16" borderId="21" xfId="0" applyFont="1" applyFill="1" applyBorder="1" applyAlignment="1">
      <alignment vertical="center"/>
    </xf>
    <xf numFmtId="0" fontId="22" fillId="16" borderId="22" xfId="0" applyFont="1" applyFill="1" applyBorder="1" applyAlignment="1">
      <alignment vertical="center"/>
    </xf>
    <xf numFmtId="0" fontId="22" fillId="16" borderId="23" xfId="0" applyFont="1" applyFill="1" applyBorder="1" applyAlignment="1">
      <alignment vertical="center"/>
    </xf>
    <xf numFmtId="0" fontId="22" fillId="16" borderId="22" xfId="0" applyFont="1" applyFill="1" applyBorder="1" applyAlignment="1">
      <alignment horizontal="center" vertical="center"/>
    </xf>
    <xf numFmtId="0" fontId="22" fillId="16" borderId="21" xfId="0" applyFont="1" applyFill="1" applyBorder="1" applyAlignment="1">
      <alignment horizontal="center" vertical="center"/>
    </xf>
    <xf numFmtId="176" fontId="6" fillId="17" borderId="0" xfId="0" applyNumberFormat="1" applyFont="1" applyFill="1">
      <alignment vertical="center"/>
    </xf>
    <xf numFmtId="183" fontId="6" fillId="17" borderId="0" xfId="0" applyNumberFormat="1" applyFont="1" applyFill="1">
      <alignment vertical="center"/>
    </xf>
    <xf numFmtId="0" fontId="23" fillId="0" borderId="22" xfId="0" applyFont="1" applyBorder="1" applyAlignment="1">
      <alignment horizontal="center" vertical="center"/>
    </xf>
    <xf numFmtId="14" fontId="23" fillId="0" borderId="22" xfId="0" applyNumberFormat="1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176" fontId="6" fillId="0" borderId="0" xfId="0" applyNumberFormat="1" applyFont="1">
      <alignment vertical="center"/>
    </xf>
    <xf numFmtId="194" fontId="6" fillId="0" borderId="0" xfId="0" applyNumberFormat="1" applyFont="1" applyAlignment="1">
      <alignment horizontal="right" vertical="center"/>
    </xf>
    <xf numFmtId="186" fontId="6" fillId="0" borderId="0" xfId="0" applyNumberFormat="1" applyFont="1">
      <alignment vertical="center"/>
    </xf>
    <xf numFmtId="177" fontId="6" fillId="0" borderId="0" xfId="0" applyNumberFormat="1" applyFont="1" applyProtection="1">
      <alignment vertical="center"/>
    </xf>
    <xf numFmtId="183" fontId="6" fillId="0" borderId="0" xfId="0" applyNumberFormat="1" applyFont="1" applyFill="1" applyProtection="1">
      <alignment vertical="center"/>
    </xf>
    <xf numFmtId="176" fontId="6" fillId="0" borderId="1" xfId="0" applyNumberFormat="1" applyFont="1" applyBorder="1">
      <alignment vertical="center"/>
    </xf>
    <xf numFmtId="183" fontId="6" fillId="0" borderId="1" xfId="0" applyNumberFormat="1" applyFont="1" applyBorder="1">
      <alignment vertical="center"/>
    </xf>
    <xf numFmtId="186" fontId="6" fillId="0" borderId="1" xfId="0" applyNumberFormat="1" applyFont="1" applyBorder="1">
      <alignment vertical="center"/>
    </xf>
    <xf numFmtId="176" fontId="6" fillId="13" borderId="0" xfId="0" applyNumberFormat="1" applyFont="1" applyFill="1" applyProtection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186" fontId="6" fillId="0" borderId="0" xfId="0" applyNumberFormat="1" applyFont="1" applyProtection="1">
      <alignment vertical="center"/>
    </xf>
    <xf numFmtId="14" fontId="6" fillId="0" borderId="0" xfId="0" applyNumberFormat="1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83" fontId="6" fillId="0" borderId="0" xfId="0" applyNumberFormat="1" applyFont="1" applyBorder="1">
      <alignment vertical="center"/>
    </xf>
    <xf numFmtId="10" fontId="6" fillId="0" borderId="0" xfId="0" applyNumberFormat="1" applyFont="1" applyBorder="1">
      <alignment vertical="center"/>
    </xf>
    <xf numFmtId="183" fontId="6" fillId="0" borderId="2" xfId="0" applyNumberFormat="1" applyFont="1" applyBorder="1">
      <alignment vertical="center"/>
    </xf>
    <xf numFmtId="10" fontId="6" fillId="0" borderId="2" xfId="0" applyNumberFormat="1" applyFont="1" applyBorder="1">
      <alignment vertical="center"/>
    </xf>
    <xf numFmtId="184" fontId="6" fillId="0" borderId="0" xfId="0" applyNumberFormat="1" applyFont="1">
      <alignment vertical="center"/>
    </xf>
    <xf numFmtId="183" fontId="6" fillId="3" borderId="0" xfId="0" applyNumberFormat="1" applyFont="1" applyFill="1">
      <alignment vertical="center"/>
    </xf>
    <xf numFmtId="0" fontId="5" fillId="12" borderId="3" xfId="0" applyFont="1" applyFill="1" applyBorder="1" applyProtection="1">
      <alignment vertical="center"/>
    </xf>
    <xf numFmtId="178" fontId="6" fillId="0" borderId="0" xfId="0" applyNumberFormat="1" applyFont="1" applyFill="1" applyProtection="1">
      <alignment vertical="center"/>
    </xf>
    <xf numFmtId="186" fontId="10" fillId="13" borderId="0" xfId="0" applyNumberFormat="1" applyFont="1" applyFill="1" applyBorder="1" applyAlignment="1" applyProtection="1">
      <alignment vertical="center"/>
    </xf>
    <xf numFmtId="183" fontId="6" fillId="3" borderId="0" xfId="0" applyNumberFormat="1" applyFont="1" applyFill="1" applyProtection="1">
      <alignment vertical="center"/>
    </xf>
    <xf numFmtId="0" fontId="3" fillId="12" borderId="3" xfId="0" applyFont="1" applyFill="1" applyBorder="1" applyProtection="1">
      <alignment vertical="center"/>
    </xf>
    <xf numFmtId="185" fontId="6" fillId="0" borderId="0" xfId="0" applyNumberFormat="1" applyFont="1" applyFill="1" applyProtection="1">
      <alignment vertical="center"/>
    </xf>
    <xf numFmtId="187" fontId="6" fillId="13" borderId="0" xfId="0" applyNumberFormat="1" applyFont="1" applyFill="1" applyProtection="1">
      <alignment vertical="center"/>
    </xf>
    <xf numFmtId="188" fontId="6" fillId="0" borderId="0" xfId="0" applyNumberFormat="1" applyFont="1" applyProtection="1">
      <alignment vertical="center"/>
    </xf>
    <xf numFmtId="189" fontId="6" fillId="0" borderId="2" xfId="0" applyNumberFormat="1" applyFont="1" applyBorder="1" applyAlignment="1" applyProtection="1">
      <alignment vertical="center"/>
    </xf>
    <xf numFmtId="183" fontId="6" fillId="18" borderId="0" xfId="0" applyNumberFormat="1" applyFont="1" applyFill="1" applyProtection="1">
      <alignment vertical="center"/>
    </xf>
    <xf numFmtId="183" fontId="6" fillId="2" borderId="0" xfId="0" applyNumberFormat="1" applyFont="1" applyFill="1" applyProtection="1">
      <alignment vertical="center"/>
    </xf>
    <xf numFmtId="186" fontId="6" fillId="0" borderId="0" xfId="0" applyNumberFormat="1" applyFont="1" applyFill="1" applyProtection="1">
      <alignment vertical="center"/>
    </xf>
    <xf numFmtId="0" fontId="6" fillId="0" borderId="0" xfId="0" applyFont="1" applyFill="1" applyBorder="1" applyProtection="1">
      <alignment vertical="center"/>
    </xf>
    <xf numFmtId="189" fontId="6" fillId="0" borderId="0" xfId="0" applyNumberFormat="1" applyFont="1" applyFill="1" applyBorder="1" applyAlignment="1" applyProtection="1">
      <alignment vertical="center"/>
    </xf>
    <xf numFmtId="183" fontId="6" fillId="0" borderId="0" xfId="0" applyNumberFormat="1" applyFont="1" applyFill="1" applyBorder="1" applyAlignment="1" applyProtection="1">
      <alignment vertical="center"/>
    </xf>
    <xf numFmtId="183" fontId="6" fillId="0" borderId="0" xfId="0" applyNumberFormat="1" applyFont="1" applyFill="1" applyBorder="1" applyProtection="1">
      <alignment vertical="center"/>
    </xf>
    <xf numFmtId="183" fontId="6" fillId="13" borderId="0" xfId="0" applyNumberFormat="1" applyFont="1" applyFill="1" applyAlignment="1" applyProtection="1">
      <alignment horizontal="right" vertical="center"/>
    </xf>
    <xf numFmtId="187" fontId="6" fillId="0" borderId="0" xfId="0" applyNumberFormat="1" applyFont="1" applyFill="1" applyProtection="1">
      <alignment vertical="center"/>
    </xf>
    <xf numFmtId="183" fontId="6" fillId="13" borderId="0" xfId="0" applyNumberFormat="1" applyFont="1" applyFill="1" applyProtection="1">
      <alignment vertical="center"/>
    </xf>
    <xf numFmtId="185" fontId="6" fillId="13" borderId="0" xfId="0" applyNumberFormat="1" applyFont="1" applyFill="1" applyProtection="1">
      <alignment vertical="center"/>
    </xf>
    <xf numFmtId="178" fontId="6" fillId="13" borderId="0" xfId="0" applyNumberFormat="1" applyFont="1" applyFill="1" applyProtection="1">
      <alignment vertical="center"/>
    </xf>
    <xf numFmtId="186" fontId="6" fillId="13" borderId="0" xfId="0" applyNumberFormat="1" applyFont="1" applyFill="1" applyProtection="1">
      <alignment vertical="center"/>
    </xf>
    <xf numFmtId="184" fontId="6" fillId="13" borderId="0" xfId="0" applyNumberFormat="1" applyFont="1" applyFill="1" applyProtection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19" borderId="0" xfId="0" applyFont="1" applyFill="1" applyProtection="1">
      <alignment vertical="center"/>
    </xf>
    <xf numFmtId="0" fontId="6" fillId="19" borderId="0" xfId="0" applyFont="1" applyFill="1" applyProtection="1">
      <alignment vertical="center"/>
    </xf>
    <xf numFmtId="176" fontId="6" fillId="0" borderId="0" xfId="0" applyNumberFormat="1" applyFont="1" applyBorder="1" applyAlignment="1">
      <alignment horizontal="center" vertical="center"/>
    </xf>
    <xf numFmtId="196" fontId="6" fillId="0" borderId="0" xfId="0" applyNumberFormat="1" applyFont="1" applyBorder="1">
      <alignment vertical="center"/>
    </xf>
    <xf numFmtId="176" fontId="6" fillId="0" borderId="2" xfId="0" applyNumberFormat="1" applyFont="1" applyBorder="1" applyAlignment="1">
      <alignment horizontal="center" vertical="center"/>
    </xf>
    <xf numFmtId="196" fontId="6" fillId="0" borderId="2" xfId="0" applyNumberFormat="1" applyFont="1" applyBorder="1">
      <alignment vertical="center"/>
    </xf>
    <xf numFmtId="0" fontId="5" fillId="12" borderId="3" xfId="1" applyFont="1" applyFill="1" applyBorder="1" applyProtection="1">
      <alignment vertical="center"/>
    </xf>
    <xf numFmtId="178" fontId="6" fillId="0" borderId="0" xfId="0" applyNumberFormat="1" applyFont="1">
      <alignment vertical="center"/>
    </xf>
    <xf numFmtId="0" fontId="6" fillId="0" borderId="2" xfId="1" applyFont="1" applyBorder="1" applyAlignment="1" applyProtection="1">
      <alignment horizontal="center" vertical="center"/>
    </xf>
    <xf numFmtId="177" fontId="6" fillId="0" borderId="0" xfId="1" applyNumberFormat="1" applyFont="1" applyProtection="1">
      <alignment vertical="center"/>
    </xf>
    <xf numFmtId="183" fontId="6" fillId="3" borderId="0" xfId="1" applyNumberFormat="1" applyFont="1" applyFill="1" applyProtection="1">
      <alignment vertical="center"/>
    </xf>
    <xf numFmtId="0" fontId="6" fillId="13" borderId="24" xfId="0" applyFont="1" applyFill="1" applyBorder="1" applyAlignment="1">
      <alignment horizontal="center" vertical="center"/>
    </xf>
    <xf numFmtId="0" fontId="26" fillId="11" borderId="0" xfId="0" applyFont="1" applyFill="1" applyBorder="1" applyAlignment="1" applyProtection="1">
      <alignment vertical="center"/>
    </xf>
    <xf numFmtId="0" fontId="26" fillId="11" borderId="0" xfId="0" quotePrefix="1" applyFont="1" applyFill="1" applyBorder="1" applyAlignment="1" applyProtection="1">
      <alignment vertical="center"/>
    </xf>
    <xf numFmtId="0" fontId="27" fillId="11" borderId="0" xfId="0" quotePrefix="1" applyFont="1" applyFill="1" applyBorder="1" applyAlignment="1" applyProtection="1">
      <alignment vertical="center"/>
    </xf>
    <xf numFmtId="0" fontId="28" fillId="17" borderId="0" xfId="0" applyFont="1" applyFill="1" applyAlignment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27" fillId="11" borderId="0" xfId="0" quotePrefix="1" applyFont="1" applyFill="1" applyBorder="1" applyAlignment="1" applyProtection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176" fontId="6" fillId="20" borderId="3" xfId="0" applyNumberFormat="1" applyFont="1" applyFill="1" applyBorder="1" applyAlignment="1">
      <alignment horizontal="center" vertical="center"/>
    </xf>
    <xf numFmtId="189" fontId="28" fillId="17" borderId="0" xfId="0" applyNumberFormat="1" applyFont="1" applyFill="1">
      <alignment vertical="center"/>
    </xf>
    <xf numFmtId="195" fontId="28" fillId="17" borderId="0" xfId="0" applyNumberFormat="1" applyFont="1" applyFill="1">
      <alignment vertical="center"/>
    </xf>
    <xf numFmtId="183" fontId="28" fillId="17" borderId="0" xfId="0" applyNumberFormat="1" applyFont="1" applyFill="1">
      <alignment vertical="center"/>
    </xf>
    <xf numFmtId="186" fontId="28" fillId="17" borderId="0" xfId="0" applyNumberFormat="1" applyFont="1" applyFill="1">
      <alignment vertical="center"/>
    </xf>
    <xf numFmtId="0" fontId="28" fillId="17" borderId="0" xfId="0" applyFont="1" applyFill="1">
      <alignment vertical="center"/>
    </xf>
    <xf numFmtId="196" fontId="6" fillId="0" borderId="0" xfId="0" applyNumberFormat="1" applyFont="1">
      <alignment vertical="center"/>
    </xf>
    <xf numFmtId="176" fontId="28" fillId="17" borderId="0" xfId="0" applyNumberFormat="1" applyFont="1" applyFill="1">
      <alignment vertical="center"/>
    </xf>
    <xf numFmtId="187" fontId="28" fillId="17" borderId="0" xfId="0" applyNumberFormat="1" applyFont="1" applyFill="1">
      <alignment vertical="center"/>
    </xf>
    <xf numFmtId="9" fontId="6" fillId="0" borderId="0" xfId="0" applyNumberFormat="1" applyFont="1">
      <alignment vertical="center"/>
    </xf>
    <xf numFmtId="176" fontId="6" fillId="0" borderId="0" xfId="0" applyNumberFormat="1" applyFont="1" applyAlignment="1">
      <alignment horizontal="center" vertical="center"/>
    </xf>
    <xf numFmtId="183" fontId="6" fillId="0" borderId="3" xfId="0" applyNumberFormat="1" applyFont="1" applyBorder="1">
      <alignment vertical="center"/>
    </xf>
    <xf numFmtId="0" fontId="6" fillId="0" borderId="3" xfId="0" applyFont="1" applyBorder="1">
      <alignment vertical="center"/>
    </xf>
    <xf numFmtId="189" fontId="6" fillId="0" borderId="3" xfId="0" applyNumberFormat="1" applyFont="1" applyBorder="1">
      <alignment vertical="center"/>
    </xf>
    <xf numFmtId="195" fontId="6" fillId="0" borderId="3" xfId="0" applyNumberFormat="1" applyFont="1" applyBorder="1">
      <alignment vertical="center"/>
    </xf>
    <xf numFmtId="183" fontId="6" fillId="19" borderId="3" xfId="0" applyNumberFormat="1" applyFont="1" applyFill="1" applyBorder="1">
      <alignment vertical="center"/>
    </xf>
    <xf numFmtId="183" fontId="6" fillId="3" borderId="0" xfId="0" applyNumberFormat="1" applyFont="1" applyFill="1" applyBorder="1">
      <alignment vertical="center"/>
    </xf>
    <xf numFmtId="0" fontId="5" fillId="0" borderId="0" xfId="0" applyFont="1">
      <alignment vertical="center"/>
    </xf>
    <xf numFmtId="184" fontId="6" fillId="0" borderId="0" xfId="0" applyNumberFormat="1" applyFont="1" applyBorder="1">
      <alignment vertical="center"/>
    </xf>
    <xf numFmtId="189" fontId="6" fillId="0" borderId="0" xfId="0" applyNumberFormat="1" applyFont="1">
      <alignment vertical="center"/>
    </xf>
    <xf numFmtId="197" fontId="6" fillId="0" borderId="0" xfId="0" applyNumberFormat="1" applyFont="1" applyBorder="1">
      <alignment vertical="center"/>
    </xf>
    <xf numFmtId="186" fontId="6" fillId="0" borderId="0" xfId="0" applyNumberFormat="1" applyFont="1" applyBorder="1">
      <alignment vertical="center"/>
    </xf>
    <xf numFmtId="198" fontId="6" fillId="0" borderId="0" xfId="0" applyNumberFormat="1" applyFont="1" applyBorder="1">
      <alignment vertical="center"/>
    </xf>
    <xf numFmtId="184" fontId="6" fillId="0" borderId="2" xfId="0" applyNumberFormat="1" applyFont="1" applyBorder="1">
      <alignment vertical="center"/>
    </xf>
    <xf numFmtId="197" fontId="6" fillId="0" borderId="2" xfId="0" applyNumberFormat="1" applyFont="1" applyBorder="1">
      <alignment vertical="center"/>
    </xf>
    <xf numFmtId="186" fontId="6" fillId="0" borderId="2" xfId="0" applyNumberFormat="1" applyFont="1" applyBorder="1">
      <alignment vertical="center"/>
    </xf>
    <xf numFmtId="198" fontId="6" fillId="0" borderId="2" xfId="0" applyNumberFormat="1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89" fontId="6" fillId="0" borderId="0" xfId="0" applyNumberFormat="1" applyFont="1" applyBorder="1">
      <alignment vertical="center"/>
    </xf>
    <xf numFmtId="0" fontId="6" fillId="0" borderId="2" xfId="0" applyFont="1" applyBorder="1">
      <alignment vertical="center"/>
    </xf>
    <xf numFmtId="196" fontId="6" fillId="0" borderId="1" xfId="0" applyNumberFormat="1" applyFont="1" applyBorder="1">
      <alignment vertical="center"/>
    </xf>
    <xf numFmtId="0" fontId="29" fillId="0" borderId="0" xfId="0" applyFont="1">
      <alignment vertical="center"/>
    </xf>
    <xf numFmtId="0" fontId="6" fillId="20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left" vertical="center" indent="1"/>
    </xf>
    <xf numFmtId="0" fontId="6" fillId="18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left" vertical="center" indent="1"/>
    </xf>
    <xf numFmtId="0" fontId="6" fillId="17" borderId="1" xfId="0" applyFont="1" applyFill="1" applyBorder="1">
      <alignment vertical="center"/>
    </xf>
    <xf numFmtId="0" fontId="6" fillId="17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center" indent="1"/>
    </xf>
    <xf numFmtId="0" fontId="6" fillId="19" borderId="1" xfId="0" applyFont="1" applyFill="1" applyBorder="1" applyAlignment="1">
      <alignment horizontal="left" vertical="center" indent="4"/>
    </xf>
    <xf numFmtId="0" fontId="6" fillId="19" borderId="1" xfId="0" applyFont="1" applyFill="1" applyBorder="1">
      <alignment vertical="center"/>
    </xf>
    <xf numFmtId="0" fontId="5" fillId="21" borderId="1" xfId="0" applyFont="1" applyFill="1" applyBorder="1" applyAlignment="1">
      <alignment horizontal="left" vertical="center" indent="1"/>
    </xf>
    <xf numFmtId="0" fontId="6" fillId="21" borderId="1" xfId="0" applyFont="1" applyFill="1" applyBorder="1">
      <alignment vertical="center"/>
    </xf>
    <xf numFmtId="0" fontId="5" fillId="14" borderId="1" xfId="0" applyFont="1" applyFill="1" applyBorder="1" applyAlignment="1">
      <alignment horizontal="left" vertical="center" indent="1"/>
    </xf>
    <xf numFmtId="0" fontId="6" fillId="14" borderId="1" xfId="0" applyFont="1" applyFill="1" applyBorder="1">
      <alignment vertical="center"/>
    </xf>
    <xf numFmtId="0" fontId="6" fillId="14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left" vertical="center" indent="1"/>
    </xf>
    <xf numFmtId="0" fontId="6" fillId="22" borderId="1" xfId="0" applyFont="1" applyFill="1" applyBorder="1" applyAlignment="1">
      <alignment horizontal="center" vertical="center"/>
    </xf>
    <xf numFmtId="0" fontId="6" fillId="22" borderId="1" xfId="0" applyFont="1" applyFill="1" applyBorder="1">
      <alignment vertical="center"/>
    </xf>
    <xf numFmtId="0" fontId="6" fillId="2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6" fillId="17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22" borderId="0" xfId="0" applyFont="1" applyFill="1" applyBorder="1" applyAlignment="1">
      <alignment horizontal="center" vertical="center"/>
    </xf>
    <xf numFmtId="0" fontId="6" fillId="20" borderId="2" xfId="0" applyFont="1" applyFill="1" applyBorder="1" applyAlignment="1" applyProtection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18" borderId="2" xfId="0" applyFont="1" applyFill="1" applyBorder="1" applyAlignment="1" applyProtection="1">
      <alignment horizontal="center" vertical="center"/>
    </xf>
    <xf numFmtId="0" fontId="6" fillId="17" borderId="2" xfId="0" applyFont="1" applyFill="1" applyBorder="1" applyAlignment="1" applyProtection="1">
      <alignment horizontal="center" vertical="center"/>
    </xf>
    <xf numFmtId="0" fontId="6" fillId="19" borderId="2" xfId="0" applyFont="1" applyFill="1" applyBorder="1" applyAlignment="1" applyProtection="1">
      <alignment horizontal="center" vertical="center"/>
    </xf>
    <xf numFmtId="0" fontId="6" fillId="21" borderId="2" xfId="0" applyFont="1" applyFill="1" applyBorder="1" applyAlignment="1" applyProtection="1">
      <alignment horizontal="center" vertical="center"/>
    </xf>
    <xf numFmtId="0" fontId="6" fillId="14" borderId="2" xfId="0" applyFont="1" applyFill="1" applyBorder="1" applyAlignment="1" applyProtection="1">
      <alignment horizontal="center" vertical="center"/>
    </xf>
    <xf numFmtId="0" fontId="6" fillId="22" borderId="2" xfId="0" applyFont="1" applyFill="1" applyBorder="1" applyAlignment="1" applyProtection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183" fontId="6" fillId="0" borderId="0" xfId="0" applyNumberFormat="1" applyFont="1" applyFill="1" applyAlignment="1">
      <alignment horizontal="center" vertical="center"/>
    </xf>
    <xf numFmtId="183" fontId="6" fillId="0" borderId="0" xfId="0" applyNumberFormat="1" applyFont="1" applyFill="1">
      <alignment vertical="center"/>
    </xf>
    <xf numFmtId="186" fontId="6" fillId="0" borderId="0" xfId="0" applyNumberFormat="1" applyFont="1" applyFill="1">
      <alignment vertical="center"/>
    </xf>
    <xf numFmtId="196" fontId="6" fillId="0" borderId="0" xfId="0" applyNumberFormat="1" applyFont="1" applyFill="1">
      <alignment vertical="center"/>
    </xf>
    <xf numFmtId="184" fontId="6" fillId="0" borderId="0" xfId="0" applyNumberFormat="1" applyFont="1" applyFill="1">
      <alignment vertical="center"/>
    </xf>
    <xf numFmtId="9" fontId="6" fillId="0" borderId="0" xfId="0" applyNumberFormat="1" applyFont="1" applyFill="1">
      <alignment vertical="center"/>
    </xf>
    <xf numFmtId="199" fontId="6" fillId="0" borderId="0" xfId="0" applyNumberFormat="1" applyFont="1" applyFill="1">
      <alignment vertical="center"/>
    </xf>
    <xf numFmtId="187" fontId="6" fillId="0" borderId="0" xfId="0" applyNumberFormat="1" applyFont="1" applyFill="1">
      <alignment vertical="center"/>
    </xf>
    <xf numFmtId="195" fontId="6" fillId="0" borderId="0" xfId="0" applyNumberFormat="1" applyFont="1" applyFill="1">
      <alignment vertical="center"/>
    </xf>
    <xf numFmtId="176" fontId="6" fillId="0" borderId="1" xfId="0" applyNumberFormat="1" applyFont="1" applyFill="1" applyBorder="1">
      <alignment vertical="center"/>
    </xf>
    <xf numFmtId="0" fontId="6" fillId="0" borderId="1" xfId="0" applyFont="1" applyFill="1" applyBorder="1">
      <alignment vertical="center"/>
    </xf>
    <xf numFmtId="183" fontId="6" fillId="0" borderId="1" xfId="0" applyNumberFormat="1" applyFont="1" applyFill="1" applyBorder="1" applyAlignment="1">
      <alignment horizontal="center" vertical="center"/>
    </xf>
    <xf numFmtId="183" fontId="6" fillId="0" borderId="1" xfId="0" applyNumberFormat="1" applyFont="1" applyFill="1" applyBorder="1">
      <alignment vertical="center"/>
    </xf>
    <xf numFmtId="186" fontId="6" fillId="0" borderId="1" xfId="0" applyNumberFormat="1" applyFont="1" applyFill="1" applyBorder="1">
      <alignment vertical="center"/>
    </xf>
    <xf numFmtId="196" fontId="6" fillId="0" borderId="1" xfId="0" applyNumberFormat="1" applyFont="1" applyFill="1" applyBorder="1">
      <alignment vertical="center"/>
    </xf>
    <xf numFmtId="184" fontId="6" fillId="0" borderId="1" xfId="0" applyNumberFormat="1" applyFont="1" applyFill="1" applyBorder="1">
      <alignment vertical="center"/>
    </xf>
    <xf numFmtId="9" fontId="6" fillId="0" borderId="1" xfId="0" applyNumberFormat="1" applyFont="1" applyFill="1" applyBorder="1">
      <alignment vertical="center"/>
    </xf>
    <xf numFmtId="199" fontId="6" fillId="0" borderId="1" xfId="0" applyNumberFormat="1" applyFont="1" applyFill="1" applyBorder="1">
      <alignment vertical="center"/>
    </xf>
    <xf numFmtId="187" fontId="6" fillId="0" borderId="1" xfId="0" applyNumberFormat="1" applyFont="1" applyFill="1" applyBorder="1">
      <alignment vertical="center"/>
    </xf>
    <xf numFmtId="195" fontId="6" fillId="0" borderId="1" xfId="0" applyNumberFormat="1" applyFont="1" applyFill="1" applyBorder="1">
      <alignment vertical="center"/>
    </xf>
    <xf numFmtId="176" fontId="6" fillId="0" borderId="0" xfId="0" applyNumberFormat="1" applyFont="1" applyFill="1">
      <alignment vertical="center"/>
    </xf>
    <xf numFmtId="0" fontId="29" fillId="0" borderId="0" xfId="0" applyFont="1" applyAlignment="1">
      <alignment vertical="center"/>
    </xf>
    <xf numFmtId="176" fontId="6" fillId="23" borderId="3" xfId="0" applyNumberFormat="1" applyFont="1" applyFill="1" applyBorder="1" applyAlignment="1">
      <alignment horizontal="center" vertical="center"/>
    </xf>
    <xf numFmtId="183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189" fontId="6" fillId="0" borderId="0" xfId="0" applyNumberFormat="1" applyFont="1" applyFill="1">
      <alignment vertical="center"/>
    </xf>
    <xf numFmtId="190" fontId="6" fillId="0" borderId="0" xfId="0" applyNumberFormat="1" applyFont="1" applyFill="1">
      <alignment vertical="center"/>
    </xf>
    <xf numFmtId="183" fontId="28" fillId="17" borderId="0" xfId="0" applyNumberFormat="1" applyFont="1" applyFill="1" applyAlignment="1">
      <alignment horizontal="center" vertical="center"/>
    </xf>
    <xf numFmtId="183" fontId="6" fillId="1" borderId="0" xfId="0" applyNumberFormat="1" applyFont="1" applyFill="1">
      <alignment vertical="center"/>
    </xf>
    <xf numFmtId="183" fontId="6" fillId="1" borderId="3" xfId="0" applyNumberFormat="1" applyFont="1" applyFill="1" applyBorder="1">
      <alignment vertical="center"/>
    </xf>
    <xf numFmtId="0" fontId="6" fillId="2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195" fontId="6" fillId="0" borderId="0" xfId="0" applyNumberFormat="1" applyFont="1">
      <alignment vertical="center"/>
    </xf>
    <xf numFmtId="183" fontId="6" fillId="0" borderId="0" xfId="0" applyNumberFormat="1" applyFont="1" applyAlignment="1">
      <alignment vertical="center"/>
    </xf>
    <xf numFmtId="186" fontId="10" fillId="0" borderId="25" xfId="0" applyNumberFormat="1" applyFont="1" applyFill="1" applyBorder="1" applyAlignment="1">
      <alignment vertical="center"/>
    </xf>
    <xf numFmtId="176" fontId="6" fillId="0" borderId="2" xfId="0" applyNumberFormat="1" applyFont="1" applyBorder="1">
      <alignment vertical="center"/>
    </xf>
    <xf numFmtId="195" fontId="6" fillId="0" borderId="2" xfId="0" applyNumberFormat="1" applyFont="1" applyBorder="1">
      <alignment vertical="center"/>
    </xf>
    <xf numFmtId="183" fontId="6" fillId="0" borderId="2" xfId="0" applyNumberFormat="1" applyFont="1" applyBorder="1" applyAlignment="1">
      <alignment vertical="center"/>
    </xf>
    <xf numFmtId="183" fontId="6" fillId="0" borderId="2" xfId="0" applyNumberFormat="1" applyFont="1" applyFill="1" applyBorder="1">
      <alignment vertical="center"/>
    </xf>
    <xf numFmtId="186" fontId="6" fillId="0" borderId="0" xfId="0" applyNumberFormat="1" applyFont="1" applyAlignment="1">
      <alignment vertical="center"/>
    </xf>
    <xf numFmtId="176" fontId="6" fillId="13" borderId="0" xfId="0" applyNumberFormat="1" applyFont="1" applyFill="1" applyAlignment="1">
      <alignment horizontal="center" vertical="center"/>
    </xf>
    <xf numFmtId="0" fontId="30" fillId="11" borderId="0" xfId="0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6" fillId="0" borderId="0" xfId="1" applyFont="1" applyProtection="1">
      <alignment vertical="center"/>
    </xf>
    <xf numFmtId="183" fontId="6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1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7" fillId="0" borderId="0" xfId="0" applyFont="1" applyAlignment="1" applyProtection="1">
      <alignment horizontal="left" vertical="center" wrapText="1"/>
      <protection hidden="1"/>
    </xf>
    <xf numFmtId="191" fontId="19" fillId="10" borderId="16" xfId="0" applyNumberFormat="1" applyFont="1" applyFill="1" applyBorder="1" applyAlignment="1">
      <alignment horizontal="left" vertical="top"/>
    </xf>
    <xf numFmtId="191" fontId="19" fillId="10" borderId="17" xfId="0" applyNumberFormat="1" applyFont="1" applyFill="1" applyBorder="1" applyAlignment="1">
      <alignment horizontal="left" vertical="top"/>
    </xf>
    <xf numFmtId="191" fontId="19" fillId="10" borderId="0" xfId="0" applyNumberFormat="1" applyFont="1" applyFill="1" applyBorder="1" applyAlignment="1">
      <alignment horizontal="left" vertical="top"/>
    </xf>
    <xf numFmtId="191" fontId="19" fillId="10" borderId="18" xfId="0" applyNumberFormat="1" applyFont="1" applyFill="1" applyBorder="1" applyAlignment="1">
      <alignment horizontal="left" vertical="top"/>
    </xf>
    <xf numFmtId="191" fontId="19" fillId="10" borderId="19" xfId="0" applyNumberFormat="1" applyFont="1" applyFill="1" applyBorder="1" applyAlignment="1">
      <alignment horizontal="left" vertical="top"/>
    </xf>
    <xf numFmtId="191" fontId="19" fillId="10" borderId="20" xfId="0" applyNumberFormat="1" applyFont="1" applyFill="1" applyBorder="1" applyAlignment="1">
      <alignment horizontal="left" vertical="top"/>
    </xf>
    <xf numFmtId="0" fontId="16" fillId="6" borderId="13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81642</xdr:colOff>
      <xdr:row>0</xdr:row>
      <xdr:rowOff>95249</xdr:rowOff>
    </xdr:from>
    <xdr:to>
      <xdr:col>12</xdr:col>
      <xdr:colOff>27877</xdr:colOff>
      <xdr:row>66</xdr:row>
      <xdr:rowOff>95249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" y="95249"/>
          <a:ext cx="7070935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303079</xdr:colOff>
      <xdr:row>0</xdr:row>
      <xdr:rowOff>95249</xdr:rowOff>
    </xdr:from>
    <xdr:to>
      <xdr:col>24</xdr:col>
      <xdr:colOff>92832</xdr:colOff>
      <xdr:row>66</xdr:row>
      <xdr:rowOff>95249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7779" y="95249"/>
          <a:ext cx="7104953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81642</xdr:colOff>
      <xdr:row>68</xdr:row>
      <xdr:rowOff>75479</xdr:rowOff>
    </xdr:from>
    <xdr:to>
      <xdr:col>12</xdr:col>
      <xdr:colOff>27877</xdr:colOff>
      <xdr:row>134</xdr:row>
      <xdr:rowOff>75479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" y="10438679"/>
          <a:ext cx="7070935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12</xdr:col>
      <xdr:colOff>303079</xdr:colOff>
      <xdr:row>68</xdr:row>
      <xdr:rowOff>75479</xdr:rowOff>
    </xdr:from>
    <xdr:to>
      <xdr:col>24</xdr:col>
      <xdr:colOff>102357</xdr:colOff>
      <xdr:row>134</xdr:row>
      <xdr:rowOff>75479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7779" y="10438679"/>
          <a:ext cx="7114478" cy="10058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24</xdr:col>
      <xdr:colOff>374800</xdr:colOff>
      <xdr:row>0</xdr:row>
      <xdr:rowOff>95249</xdr:rowOff>
    </xdr:from>
    <xdr:to>
      <xdr:col>41</xdr:col>
      <xdr:colOff>67278</xdr:colOff>
      <xdr:row>47</xdr:row>
      <xdr:rowOff>40123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4700" y="95249"/>
          <a:ext cx="10055678" cy="71076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24</xdr:col>
      <xdr:colOff>374800</xdr:colOff>
      <xdr:row>49</xdr:row>
      <xdr:rowOff>3645</xdr:rowOff>
    </xdr:from>
    <xdr:to>
      <xdr:col>41</xdr:col>
      <xdr:colOff>76803</xdr:colOff>
      <xdr:row>95</xdr:row>
      <xdr:rowOff>105002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4700" y="7471245"/>
          <a:ext cx="10065203" cy="71117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4</xdr:row>
      <xdr:rowOff>314326</xdr:rowOff>
    </xdr:from>
    <xdr:to>
      <xdr:col>11</xdr:col>
      <xdr:colOff>381000</xdr:colOff>
      <xdr:row>6</xdr:row>
      <xdr:rowOff>247651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5486400" y="762001"/>
          <a:ext cx="1600200" cy="30480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wrap="square" lIns="54864" tIns="32004" rIns="54864" bIns="32004" anchor="ctr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HY견명조"/>
              <a:ea typeface="HY견명조"/>
            </a:rPr>
            <a:t>작 성 요 령</a:t>
          </a:r>
        </a:p>
      </xdr:txBody>
    </xdr:sp>
    <xdr:clientData/>
  </xdr:twoCellAnchor>
  <xdr:twoCellAnchor>
    <xdr:from>
      <xdr:col>7</xdr:col>
      <xdr:colOff>314325</xdr:colOff>
      <xdr:row>15</xdr:row>
      <xdr:rowOff>85725</xdr:rowOff>
    </xdr:from>
    <xdr:to>
      <xdr:col>7</xdr:col>
      <xdr:colOff>762000</xdr:colOff>
      <xdr:row>15</xdr:row>
      <xdr:rowOff>257175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4581525" y="2371725"/>
          <a:ext cx="295275" cy="6667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1219200" y="0"/>
          <a:ext cx="1219200" cy="0"/>
        </a:xfrm>
        <a:prstGeom prst="rect">
          <a:avLst/>
        </a:prstGeom>
        <a:gradFill rotWithShape="0">
          <a:gsLst>
            <a:gs pos="0">
              <a:srgbClr val="99FFCC">
                <a:gamma/>
                <a:shade val="46275"/>
                <a:invGamma/>
              </a:srgbClr>
            </a:gs>
            <a:gs pos="50000">
              <a:srgbClr val="99FFCC"/>
            </a:gs>
            <a:gs pos="100000">
              <a:srgbClr val="99FFCC">
                <a:gamma/>
                <a:shade val="46275"/>
                <a:invGamma/>
              </a:srgbClr>
            </a:gs>
          </a:gsLst>
          <a:lin ang="5400000" scaled="1"/>
        </a:gradFill>
        <a:ln w="9525">
          <a:noFill/>
          <a:miter lim="800000"/>
          <a:headEnd/>
          <a:tailEnd/>
        </a:ln>
        <a:effectLst/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ko-KR" altLang="en-US" sz="1400" b="1" i="1" strike="noStrike">
              <a:solidFill>
                <a:srgbClr val="000000"/>
              </a:solidFill>
              <a:latin typeface="궁서체"/>
              <a:ea typeface="궁서체"/>
            </a:rPr>
            <a:t>메뉴로 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PMG Theme(Excel)">
  <a:themeElements>
    <a:clrScheme name="KPMG (Excel)">
      <a:dk1>
        <a:srgbClr val="646464"/>
      </a:dk1>
      <a:lt1>
        <a:srgbClr val="FFFFFF"/>
      </a:lt1>
      <a:dk2>
        <a:srgbClr val="02348D"/>
      </a:dk2>
      <a:lt2>
        <a:srgbClr val="F0F0F0"/>
      </a:lt2>
      <a:accent1>
        <a:srgbClr val="89DAFF"/>
      </a:accent1>
      <a:accent2>
        <a:srgbClr val="00A3A1"/>
      </a:accent2>
      <a:accent3>
        <a:srgbClr val="43B02A"/>
      </a:accent3>
      <a:accent4>
        <a:srgbClr val="F68D2E"/>
      </a:accent4>
      <a:accent5>
        <a:srgbClr val="F04C3E"/>
      </a:accent5>
      <a:accent6>
        <a:srgbClr val="FFF27F"/>
      </a:accent6>
      <a:hlink>
        <a:srgbClr val="336699"/>
      </a:hlink>
      <a:folHlink>
        <a:srgbClr val="7030A0"/>
      </a:folHlink>
    </a:clrScheme>
    <a:fontScheme name="Custom 1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9525">
          <a:solidFill>
            <a:schemeClr val="accent1"/>
          </a:solidFill>
        </a:ln>
      </a:spPr>
      <a:bodyPr rtlCol="0" anchor="t" anchorCtr="0"/>
      <a:lstStyle>
        <a:defPPr algn="ctr">
          <a:defRPr sz="12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36576" rIns="0" bIns="0" rtlCol="0">
        <a:spAutoFit/>
      </a:bodyPr>
      <a:lstStyle>
        <a:defPPr marL="285750" indent="-285750">
          <a:lnSpc>
            <a:spcPct val="85000"/>
          </a:lnSpc>
          <a:spcAft>
            <a:spcPts val="600"/>
          </a:spcAft>
          <a:buClr>
            <a:schemeClr val="accent2"/>
          </a:buClr>
          <a:buSzPct val="70000"/>
          <a:buFont typeface="Arial" pitchFamily="34" charset="0"/>
          <a:buChar char="►"/>
          <a:defRPr sz="1200" dirty="0" smtClean="0"/>
        </a:defPPr>
      </a:lstStyle>
    </a:txDef>
  </a:objectDefaults>
  <a:extraClrSchemeLst/>
  <a:custClrLst>
    <a:custClr name="KPMG Teriary Green">
      <a:srgbClr val="009A44"/>
    </a:custClr>
    <a:custClr name="KPMG Teriary Lime">
      <a:srgbClr val="43B02A"/>
    </a:custClr>
    <a:custClr name="KPMG Teriary Gold">
      <a:srgbClr val="EAAA00"/>
    </a:custClr>
    <a:custClr name="KPMG Teriary Orange">
      <a:srgbClr val="F68D2E"/>
    </a:custClr>
    <a:custClr name="KPMG Teriary Red">
      <a:srgbClr val="BC204B"/>
    </a:custClr>
    <a:custClr name="KPMG Teriary Pink">
      <a:srgbClr val="C6007E"/>
    </a:custClr>
    <a:custClr name="EY Special Use Lilac">
      <a:srgbClr val="AC98DB"/>
    </a:custClr>
    <a:custClr name="EY Special Use Lilac 50%">
      <a:srgbClr val="D8D2E0"/>
    </a:custClr>
    <a:custClr name="EY Yellow 50%">
      <a:srgbClr val="FFF27F"/>
    </a:custClr>
    <a:custClr name="EY Gold Accent 2">
      <a:srgbClr val="FFF7CC"/>
    </a:custClr>
  </a:custClr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2:C7"/>
  <sheetViews>
    <sheetView showGridLines="0" workbookViewId="0">
      <selection activeCell="B2" sqref="B2"/>
    </sheetView>
  </sheetViews>
  <sheetFormatPr defaultRowHeight="12" x14ac:dyDescent="0.2"/>
  <cols>
    <col min="2" max="2" width="20.28515625" customWidth="1"/>
    <col min="3" max="3" width="54.7109375" customWidth="1"/>
  </cols>
  <sheetData>
    <row r="2" spans="2:3" x14ac:dyDescent="0.2">
      <c r="B2" s="312" t="s">
        <v>361</v>
      </c>
      <c r="C2" s="312" t="s">
        <v>360</v>
      </c>
    </row>
    <row r="3" spans="2:3" x14ac:dyDescent="0.2">
      <c r="B3" s="311" t="s">
        <v>355</v>
      </c>
      <c r="C3" s="311" t="s">
        <v>358</v>
      </c>
    </row>
    <row r="4" spans="2:3" x14ac:dyDescent="0.2">
      <c r="B4" s="311" t="s">
        <v>359</v>
      </c>
      <c r="C4" s="311" t="s">
        <v>362</v>
      </c>
    </row>
    <row r="5" spans="2:3" x14ac:dyDescent="0.2">
      <c r="B5" s="311" t="s">
        <v>367</v>
      </c>
      <c r="C5" s="311" t="s">
        <v>363</v>
      </c>
    </row>
    <row r="6" spans="2:3" x14ac:dyDescent="0.2">
      <c r="B6" s="311" t="s">
        <v>366</v>
      </c>
      <c r="C6" s="311" t="s">
        <v>364</v>
      </c>
    </row>
    <row r="7" spans="2:3" x14ac:dyDescent="0.2">
      <c r="B7" s="311" t="s">
        <v>365</v>
      </c>
      <c r="C7" s="311" t="s">
        <v>368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tabColor rgb="FFFFC000"/>
  </sheetPr>
  <dimension ref="A1:EN308"/>
  <sheetViews>
    <sheetView showGridLines="0" topLeftCell="B1" zoomScale="85" zoomScaleNormal="85" workbookViewId="0">
      <pane ySplit="1" topLeftCell="A50" activePane="bottomLeft" state="frozen"/>
      <selection activeCell="B1" sqref="B1"/>
      <selection pane="bottomLeft" activeCell="M79" sqref="M79"/>
    </sheetView>
  </sheetViews>
  <sheetFormatPr defaultColWidth="9.140625" defaultRowHeight="11.25" outlineLevelRow="1" x14ac:dyDescent="0.2"/>
  <cols>
    <col min="1" max="1" width="9.140625" style="67" hidden="1" customWidth="1"/>
    <col min="2" max="2" width="2.7109375" style="67" customWidth="1"/>
    <col min="3" max="3" width="9.140625" style="67" customWidth="1"/>
    <col min="4" max="4" width="10.140625" style="67" bestFit="1" customWidth="1"/>
    <col min="5" max="5" width="10.28515625" style="67" bestFit="1" customWidth="1"/>
    <col min="6" max="6" width="10.5703125" style="67" bestFit="1" customWidth="1"/>
    <col min="7" max="7" width="10.42578125" style="67" bestFit="1" customWidth="1"/>
    <col min="8" max="9" width="9.140625" style="67" customWidth="1"/>
    <col min="10" max="10" width="10.140625" style="67" bestFit="1" customWidth="1"/>
    <col min="11" max="267" width="9.140625" style="67" customWidth="1"/>
    <col min="268" max="16384" width="9.140625" style="67"/>
  </cols>
  <sheetData>
    <row r="1" spans="1:144" x14ac:dyDescent="0.2">
      <c r="A1" s="64" t="s">
        <v>41</v>
      </c>
      <c r="B1" s="65"/>
      <c r="C1" s="180" t="s">
        <v>357</v>
      </c>
      <c r="D1" s="181"/>
      <c r="E1" s="182"/>
      <c r="F1" s="179" t="s">
        <v>184</v>
      </c>
      <c r="G1" s="308">
        <f>IF(F1="분리과세",1,2)</f>
        <v>2</v>
      </c>
      <c r="H1" s="66"/>
      <c r="I1" s="66"/>
      <c r="J1" s="66"/>
      <c r="K1" s="66"/>
      <c r="L1" s="66"/>
      <c r="M1" s="185"/>
      <c r="N1" s="185"/>
    </row>
    <row r="2" spans="1:144" x14ac:dyDescent="0.2">
      <c r="B2" s="68"/>
      <c r="C2" s="69" t="s">
        <v>115</v>
      </c>
      <c r="D2" s="70">
        <v>1000</v>
      </c>
      <c r="E2" s="68"/>
      <c r="F2" s="68"/>
      <c r="G2" s="68"/>
      <c r="H2" s="68"/>
      <c r="I2" s="68"/>
      <c r="J2" s="68"/>
      <c r="K2" s="68"/>
      <c r="L2" s="71">
        <f>EOMONTH(J3,0)</f>
        <v>43465</v>
      </c>
      <c r="M2" s="71">
        <f t="shared" ref="M2:BX2" si="0">EOMONTH(L2,1)</f>
        <v>43496</v>
      </c>
      <c r="N2" s="71">
        <f t="shared" si="0"/>
        <v>43524</v>
      </c>
      <c r="O2" s="71">
        <f t="shared" si="0"/>
        <v>43555</v>
      </c>
      <c r="P2" s="71">
        <f t="shared" si="0"/>
        <v>43585</v>
      </c>
      <c r="Q2" s="71">
        <f t="shared" si="0"/>
        <v>43616</v>
      </c>
      <c r="R2" s="71">
        <f t="shared" si="0"/>
        <v>43646</v>
      </c>
      <c r="S2" s="71">
        <f t="shared" si="0"/>
        <v>43677</v>
      </c>
      <c r="T2" s="71">
        <f t="shared" si="0"/>
        <v>43708</v>
      </c>
      <c r="U2" s="71">
        <f t="shared" si="0"/>
        <v>43738</v>
      </c>
      <c r="V2" s="71">
        <f t="shared" si="0"/>
        <v>43769</v>
      </c>
      <c r="W2" s="71">
        <f t="shared" si="0"/>
        <v>43799</v>
      </c>
      <c r="X2" s="71">
        <f t="shared" si="0"/>
        <v>43830</v>
      </c>
      <c r="Y2" s="71">
        <f t="shared" si="0"/>
        <v>43861</v>
      </c>
      <c r="Z2" s="71">
        <f t="shared" si="0"/>
        <v>43890</v>
      </c>
      <c r="AA2" s="71">
        <f t="shared" si="0"/>
        <v>43921</v>
      </c>
      <c r="AB2" s="71">
        <f t="shared" si="0"/>
        <v>43951</v>
      </c>
      <c r="AC2" s="71">
        <f t="shared" si="0"/>
        <v>43982</v>
      </c>
      <c r="AD2" s="71">
        <f t="shared" si="0"/>
        <v>44012</v>
      </c>
      <c r="AE2" s="71">
        <f t="shared" si="0"/>
        <v>44043</v>
      </c>
      <c r="AF2" s="71">
        <f t="shared" si="0"/>
        <v>44074</v>
      </c>
      <c r="AG2" s="71">
        <f t="shared" si="0"/>
        <v>44104</v>
      </c>
      <c r="AH2" s="71">
        <f t="shared" si="0"/>
        <v>44135</v>
      </c>
      <c r="AI2" s="71">
        <f t="shared" si="0"/>
        <v>44165</v>
      </c>
      <c r="AJ2" s="71">
        <f t="shared" si="0"/>
        <v>44196</v>
      </c>
      <c r="AK2" s="71">
        <f t="shared" si="0"/>
        <v>44227</v>
      </c>
      <c r="AL2" s="71">
        <f t="shared" si="0"/>
        <v>44255</v>
      </c>
      <c r="AM2" s="71">
        <f t="shared" si="0"/>
        <v>44286</v>
      </c>
      <c r="AN2" s="71">
        <f t="shared" si="0"/>
        <v>44316</v>
      </c>
      <c r="AO2" s="71">
        <f t="shared" si="0"/>
        <v>44347</v>
      </c>
      <c r="AP2" s="71">
        <f t="shared" si="0"/>
        <v>44377</v>
      </c>
      <c r="AQ2" s="71">
        <f t="shared" si="0"/>
        <v>44408</v>
      </c>
      <c r="AR2" s="71">
        <f t="shared" si="0"/>
        <v>44439</v>
      </c>
      <c r="AS2" s="71">
        <f t="shared" si="0"/>
        <v>44469</v>
      </c>
      <c r="AT2" s="71">
        <f t="shared" si="0"/>
        <v>44500</v>
      </c>
      <c r="AU2" s="71">
        <f t="shared" si="0"/>
        <v>44530</v>
      </c>
      <c r="AV2" s="71">
        <f t="shared" si="0"/>
        <v>44561</v>
      </c>
      <c r="AW2" s="71">
        <f t="shared" si="0"/>
        <v>44592</v>
      </c>
      <c r="AX2" s="71">
        <f t="shared" si="0"/>
        <v>44620</v>
      </c>
      <c r="AY2" s="71">
        <f t="shared" si="0"/>
        <v>44651</v>
      </c>
      <c r="AZ2" s="71">
        <f t="shared" si="0"/>
        <v>44681</v>
      </c>
      <c r="BA2" s="71">
        <f t="shared" si="0"/>
        <v>44712</v>
      </c>
      <c r="BB2" s="71">
        <f t="shared" si="0"/>
        <v>44742</v>
      </c>
      <c r="BC2" s="71">
        <f t="shared" si="0"/>
        <v>44773</v>
      </c>
      <c r="BD2" s="71">
        <f t="shared" si="0"/>
        <v>44804</v>
      </c>
      <c r="BE2" s="71">
        <f t="shared" si="0"/>
        <v>44834</v>
      </c>
      <c r="BF2" s="71">
        <f t="shared" si="0"/>
        <v>44865</v>
      </c>
      <c r="BG2" s="71">
        <f t="shared" si="0"/>
        <v>44895</v>
      </c>
      <c r="BH2" s="71">
        <f t="shared" si="0"/>
        <v>44926</v>
      </c>
      <c r="BI2" s="71">
        <f t="shared" si="0"/>
        <v>44957</v>
      </c>
      <c r="BJ2" s="71">
        <f t="shared" si="0"/>
        <v>44985</v>
      </c>
      <c r="BK2" s="71">
        <f t="shared" si="0"/>
        <v>45016</v>
      </c>
      <c r="BL2" s="71">
        <f t="shared" si="0"/>
        <v>45046</v>
      </c>
      <c r="BM2" s="71">
        <f t="shared" si="0"/>
        <v>45077</v>
      </c>
      <c r="BN2" s="71">
        <f t="shared" si="0"/>
        <v>45107</v>
      </c>
      <c r="BO2" s="71">
        <f t="shared" si="0"/>
        <v>45138</v>
      </c>
      <c r="BP2" s="71">
        <f t="shared" si="0"/>
        <v>45169</v>
      </c>
      <c r="BQ2" s="71">
        <f t="shared" si="0"/>
        <v>45199</v>
      </c>
      <c r="BR2" s="71">
        <f t="shared" si="0"/>
        <v>45230</v>
      </c>
      <c r="BS2" s="71">
        <f t="shared" si="0"/>
        <v>45260</v>
      </c>
      <c r="BT2" s="71">
        <f t="shared" si="0"/>
        <v>45291</v>
      </c>
      <c r="BU2" s="71">
        <f t="shared" si="0"/>
        <v>45322</v>
      </c>
      <c r="BV2" s="71">
        <f t="shared" si="0"/>
        <v>45351</v>
      </c>
      <c r="BW2" s="71">
        <f t="shared" si="0"/>
        <v>45382</v>
      </c>
      <c r="BX2" s="71">
        <f t="shared" si="0"/>
        <v>45412</v>
      </c>
      <c r="BY2" s="71">
        <f t="shared" ref="BY2:EJ2" si="1">EOMONTH(BX2,1)</f>
        <v>45443</v>
      </c>
      <c r="BZ2" s="71">
        <f t="shared" si="1"/>
        <v>45473</v>
      </c>
      <c r="CA2" s="71">
        <f t="shared" si="1"/>
        <v>45504</v>
      </c>
      <c r="CB2" s="71">
        <f t="shared" si="1"/>
        <v>45535</v>
      </c>
      <c r="CC2" s="71">
        <f t="shared" si="1"/>
        <v>45565</v>
      </c>
      <c r="CD2" s="71">
        <f t="shared" si="1"/>
        <v>45596</v>
      </c>
      <c r="CE2" s="71">
        <f t="shared" si="1"/>
        <v>45626</v>
      </c>
      <c r="CF2" s="71">
        <f t="shared" si="1"/>
        <v>45657</v>
      </c>
      <c r="CG2" s="71">
        <f t="shared" si="1"/>
        <v>45688</v>
      </c>
      <c r="CH2" s="71">
        <f t="shared" si="1"/>
        <v>45716</v>
      </c>
      <c r="CI2" s="71">
        <f t="shared" si="1"/>
        <v>45747</v>
      </c>
      <c r="CJ2" s="71">
        <f t="shared" si="1"/>
        <v>45777</v>
      </c>
      <c r="CK2" s="71">
        <f t="shared" si="1"/>
        <v>45808</v>
      </c>
      <c r="CL2" s="71">
        <f t="shared" si="1"/>
        <v>45838</v>
      </c>
      <c r="CM2" s="71">
        <f t="shared" si="1"/>
        <v>45869</v>
      </c>
      <c r="CN2" s="71">
        <f t="shared" si="1"/>
        <v>45900</v>
      </c>
      <c r="CO2" s="71">
        <f t="shared" si="1"/>
        <v>45930</v>
      </c>
      <c r="CP2" s="71">
        <f t="shared" si="1"/>
        <v>45961</v>
      </c>
      <c r="CQ2" s="71">
        <f t="shared" si="1"/>
        <v>45991</v>
      </c>
      <c r="CR2" s="71">
        <f t="shared" si="1"/>
        <v>46022</v>
      </c>
      <c r="CS2" s="71">
        <f t="shared" si="1"/>
        <v>46053</v>
      </c>
      <c r="CT2" s="71">
        <f t="shared" si="1"/>
        <v>46081</v>
      </c>
      <c r="CU2" s="71">
        <f t="shared" si="1"/>
        <v>46112</v>
      </c>
      <c r="CV2" s="71">
        <f t="shared" si="1"/>
        <v>46142</v>
      </c>
      <c r="CW2" s="71">
        <f t="shared" si="1"/>
        <v>46173</v>
      </c>
      <c r="CX2" s="71">
        <f t="shared" si="1"/>
        <v>46203</v>
      </c>
      <c r="CY2" s="71">
        <f t="shared" si="1"/>
        <v>46234</v>
      </c>
      <c r="CZ2" s="71">
        <f t="shared" si="1"/>
        <v>46265</v>
      </c>
      <c r="DA2" s="71">
        <f t="shared" si="1"/>
        <v>46295</v>
      </c>
      <c r="DB2" s="71">
        <f t="shared" si="1"/>
        <v>46326</v>
      </c>
      <c r="DC2" s="71">
        <f t="shared" si="1"/>
        <v>46356</v>
      </c>
      <c r="DD2" s="71">
        <f t="shared" si="1"/>
        <v>46387</v>
      </c>
      <c r="DE2" s="71">
        <f t="shared" si="1"/>
        <v>46418</v>
      </c>
      <c r="DF2" s="71">
        <f t="shared" si="1"/>
        <v>46446</v>
      </c>
      <c r="DG2" s="71">
        <f t="shared" si="1"/>
        <v>46477</v>
      </c>
      <c r="DH2" s="71">
        <f t="shared" si="1"/>
        <v>46507</v>
      </c>
      <c r="DI2" s="71">
        <f t="shared" si="1"/>
        <v>46538</v>
      </c>
      <c r="DJ2" s="71">
        <f t="shared" si="1"/>
        <v>46568</v>
      </c>
      <c r="DK2" s="71">
        <f t="shared" si="1"/>
        <v>46599</v>
      </c>
      <c r="DL2" s="71">
        <f t="shared" si="1"/>
        <v>46630</v>
      </c>
      <c r="DM2" s="71">
        <f t="shared" si="1"/>
        <v>46660</v>
      </c>
      <c r="DN2" s="71">
        <f t="shared" si="1"/>
        <v>46691</v>
      </c>
      <c r="DO2" s="71">
        <f t="shared" si="1"/>
        <v>46721</v>
      </c>
      <c r="DP2" s="71">
        <f t="shared" si="1"/>
        <v>46752</v>
      </c>
      <c r="DQ2" s="71">
        <f t="shared" si="1"/>
        <v>46783</v>
      </c>
      <c r="DR2" s="71">
        <f t="shared" si="1"/>
        <v>46812</v>
      </c>
      <c r="DS2" s="71">
        <f t="shared" si="1"/>
        <v>46843</v>
      </c>
      <c r="DT2" s="71">
        <f t="shared" si="1"/>
        <v>46873</v>
      </c>
      <c r="DU2" s="71">
        <f t="shared" si="1"/>
        <v>46904</v>
      </c>
      <c r="DV2" s="71">
        <f t="shared" si="1"/>
        <v>46934</v>
      </c>
      <c r="DW2" s="71">
        <f t="shared" si="1"/>
        <v>46965</v>
      </c>
      <c r="DX2" s="71">
        <f t="shared" si="1"/>
        <v>46996</v>
      </c>
      <c r="DY2" s="71">
        <f t="shared" si="1"/>
        <v>47026</v>
      </c>
      <c r="DZ2" s="71">
        <f t="shared" si="1"/>
        <v>47057</v>
      </c>
      <c r="EA2" s="71">
        <f t="shared" si="1"/>
        <v>47087</v>
      </c>
      <c r="EB2" s="71">
        <f t="shared" si="1"/>
        <v>47118</v>
      </c>
      <c r="EC2" s="71">
        <f t="shared" si="1"/>
        <v>47149</v>
      </c>
      <c r="ED2" s="71">
        <f t="shared" si="1"/>
        <v>47177</v>
      </c>
      <c r="EE2" s="71">
        <f t="shared" si="1"/>
        <v>47208</v>
      </c>
      <c r="EF2" s="71">
        <f t="shared" si="1"/>
        <v>47238</v>
      </c>
      <c r="EG2" s="71">
        <f t="shared" si="1"/>
        <v>47269</v>
      </c>
      <c r="EH2" s="71">
        <f t="shared" si="1"/>
        <v>47299</v>
      </c>
      <c r="EI2" s="71">
        <f t="shared" si="1"/>
        <v>47330</v>
      </c>
      <c r="EJ2" s="71">
        <f t="shared" si="1"/>
        <v>47361</v>
      </c>
      <c r="EK2" s="71">
        <f t="shared" ref="EK2:EN2" si="2">EOMONTH(EJ2,1)</f>
        <v>47391</v>
      </c>
      <c r="EL2" s="71">
        <f t="shared" si="2"/>
        <v>47422</v>
      </c>
      <c r="EM2" s="71">
        <f t="shared" si="2"/>
        <v>47452</v>
      </c>
      <c r="EN2" s="71">
        <f t="shared" si="2"/>
        <v>47483</v>
      </c>
    </row>
    <row r="3" spans="1:144" x14ac:dyDescent="0.2">
      <c r="B3" s="72"/>
      <c r="C3" s="73"/>
      <c r="D3" s="73"/>
      <c r="E3" s="73"/>
      <c r="F3" s="72"/>
      <c r="G3" s="72"/>
      <c r="H3" s="72"/>
      <c r="I3" s="72" t="s">
        <v>42</v>
      </c>
      <c r="J3" s="74">
        <v>43465</v>
      </c>
      <c r="K3" s="72"/>
      <c r="L3" s="75">
        <f>YEAR(L2)</f>
        <v>2018</v>
      </c>
      <c r="M3" s="75">
        <f t="shared" ref="M3:BX3" si="3">YEAR(M2)</f>
        <v>2019</v>
      </c>
      <c r="N3" s="75">
        <f t="shared" si="3"/>
        <v>2019</v>
      </c>
      <c r="O3" s="75">
        <f t="shared" si="3"/>
        <v>2019</v>
      </c>
      <c r="P3" s="75">
        <f t="shared" si="3"/>
        <v>2019</v>
      </c>
      <c r="Q3" s="75">
        <f t="shared" si="3"/>
        <v>2019</v>
      </c>
      <c r="R3" s="75">
        <f t="shared" si="3"/>
        <v>2019</v>
      </c>
      <c r="S3" s="75">
        <f t="shared" si="3"/>
        <v>2019</v>
      </c>
      <c r="T3" s="75">
        <f t="shared" si="3"/>
        <v>2019</v>
      </c>
      <c r="U3" s="75">
        <f t="shared" si="3"/>
        <v>2019</v>
      </c>
      <c r="V3" s="75">
        <f t="shared" si="3"/>
        <v>2019</v>
      </c>
      <c r="W3" s="75">
        <f t="shared" si="3"/>
        <v>2019</v>
      </c>
      <c r="X3" s="75">
        <f t="shared" si="3"/>
        <v>2019</v>
      </c>
      <c r="Y3" s="75">
        <f t="shared" si="3"/>
        <v>2020</v>
      </c>
      <c r="Z3" s="75">
        <f t="shared" si="3"/>
        <v>2020</v>
      </c>
      <c r="AA3" s="75">
        <f t="shared" si="3"/>
        <v>2020</v>
      </c>
      <c r="AB3" s="75">
        <f t="shared" si="3"/>
        <v>2020</v>
      </c>
      <c r="AC3" s="75">
        <f t="shared" si="3"/>
        <v>2020</v>
      </c>
      <c r="AD3" s="75">
        <f t="shared" si="3"/>
        <v>2020</v>
      </c>
      <c r="AE3" s="75">
        <f t="shared" si="3"/>
        <v>2020</v>
      </c>
      <c r="AF3" s="75">
        <f t="shared" si="3"/>
        <v>2020</v>
      </c>
      <c r="AG3" s="75">
        <f t="shared" si="3"/>
        <v>2020</v>
      </c>
      <c r="AH3" s="75">
        <f t="shared" si="3"/>
        <v>2020</v>
      </c>
      <c r="AI3" s="75">
        <f t="shared" si="3"/>
        <v>2020</v>
      </c>
      <c r="AJ3" s="75">
        <f t="shared" si="3"/>
        <v>2020</v>
      </c>
      <c r="AK3" s="75">
        <f t="shared" si="3"/>
        <v>2021</v>
      </c>
      <c r="AL3" s="75">
        <f t="shared" si="3"/>
        <v>2021</v>
      </c>
      <c r="AM3" s="75">
        <f t="shared" si="3"/>
        <v>2021</v>
      </c>
      <c r="AN3" s="75">
        <f t="shared" si="3"/>
        <v>2021</v>
      </c>
      <c r="AO3" s="75">
        <f t="shared" si="3"/>
        <v>2021</v>
      </c>
      <c r="AP3" s="75">
        <f t="shared" si="3"/>
        <v>2021</v>
      </c>
      <c r="AQ3" s="75">
        <f t="shared" si="3"/>
        <v>2021</v>
      </c>
      <c r="AR3" s="75">
        <f t="shared" si="3"/>
        <v>2021</v>
      </c>
      <c r="AS3" s="75">
        <f t="shared" si="3"/>
        <v>2021</v>
      </c>
      <c r="AT3" s="75">
        <f t="shared" si="3"/>
        <v>2021</v>
      </c>
      <c r="AU3" s="75">
        <f t="shared" si="3"/>
        <v>2021</v>
      </c>
      <c r="AV3" s="75">
        <f t="shared" si="3"/>
        <v>2021</v>
      </c>
      <c r="AW3" s="75">
        <f t="shared" si="3"/>
        <v>2022</v>
      </c>
      <c r="AX3" s="75">
        <f t="shared" si="3"/>
        <v>2022</v>
      </c>
      <c r="AY3" s="75">
        <f t="shared" si="3"/>
        <v>2022</v>
      </c>
      <c r="AZ3" s="75">
        <f t="shared" si="3"/>
        <v>2022</v>
      </c>
      <c r="BA3" s="75">
        <f t="shared" si="3"/>
        <v>2022</v>
      </c>
      <c r="BB3" s="75">
        <f t="shared" si="3"/>
        <v>2022</v>
      </c>
      <c r="BC3" s="75">
        <f t="shared" si="3"/>
        <v>2022</v>
      </c>
      <c r="BD3" s="75">
        <f t="shared" si="3"/>
        <v>2022</v>
      </c>
      <c r="BE3" s="75">
        <f t="shared" si="3"/>
        <v>2022</v>
      </c>
      <c r="BF3" s="75">
        <f t="shared" si="3"/>
        <v>2022</v>
      </c>
      <c r="BG3" s="75">
        <f t="shared" si="3"/>
        <v>2022</v>
      </c>
      <c r="BH3" s="75">
        <f t="shared" si="3"/>
        <v>2022</v>
      </c>
      <c r="BI3" s="75">
        <f t="shared" si="3"/>
        <v>2023</v>
      </c>
      <c r="BJ3" s="75">
        <f t="shared" si="3"/>
        <v>2023</v>
      </c>
      <c r="BK3" s="75">
        <f t="shared" si="3"/>
        <v>2023</v>
      </c>
      <c r="BL3" s="75">
        <f t="shared" si="3"/>
        <v>2023</v>
      </c>
      <c r="BM3" s="75">
        <f t="shared" si="3"/>
        <v>2023</v>
      </c>
      <c r="BN3" s="75">
        <f t="shared" si="3"/>
        <v>2023</v>
      </c>
      <c r="BO3" s="75">
        <f t="shared" si="3"/>
        <v>2023</v>
      </c>
      <c r="BP3" s="75">
        <f t="shared" si="3"/>
        <v>2023</v>
      </c>
      <c r="BQ3" s="75">
        <f t="shared" si="3"/>
        <v>2023</v>
      </c>
      <c r="BR3" s="75">
        <f t="shared" si="3"/>
        <v>2023</v>
      </c>
      <c r="BS3" s="75">
        <f t="shared" si="3"/>
        <v>2023</v>
      </c>
      <c r="BT3" s="75">
        <f t="shared" si="3"/>
        <v>2023</v>
      </c>
      <c r="BU3" s="75">
        <f t="shared" si="3"/>
        <v>2024</v>
      </c>
      <c r="BV3" s="75">
        <f t="shared" si="3"/>
        <v>2024</v>
      </c>
      <c r="BW3" s="75">
        <f t="shared" si="3"/>
        <v>2024</v>
      </c>
      <c r="BX3" s="75">
        <f t="shared" si="3"/>
        <v>2024</v>
      </c>
      <c r="BY3" s="75">
        <f t="shared" ref="BY3:EJ3" si="4">YEAR(BY2)</f>
        <v>2024</v>
      </c>
      <c r="BZ3" s="75">
        <f t="shared" si="4"/>
        <v>2024</v>
      </c>
      <c r="CA3" s="75">
        <f t="shared" si="4"/>
        <v>2024</v>
      </c>
      <c r="CB3" s="75">
        <f t="shared" si="4"/>
        <v>2024</v>
      </c>
      <c r="CC3" s="75">
        <f t="shared" si="4"/>
        <v>2024</v>
      </c>
      <c r="CD3" s="75">
        <f t="shared" si="4"/>
        <v>2024</v>
      </c>
      <c r="CE3" s="75">
        <f t="shared" si="4"/>
        <v>2024</v>
      </c>
      <c r="CF3" s="75">
        <f t="shared" si="4"/>
        <v>2024</v>
      </c>
      <c r="CG3" s="75">
        <f t="shared" si="4"/>
        <v>2025</v>
      </c>
      <c r="CH3" s="75">
        <f t="shared" si="4"/>
        <v>2025</v>
      </c>
      <c r="CI3" s="75">
        <f t="shared" si="4"/>
        <v>2025</v>
      </c>
      <c r="CJ3" s="75">
        <f t="shared" si="4"/>
        <v>2025</v>
      </c>
      <c r="CK3" s="75">
        <f t="shared" si="4"/>
        <v>2025</v>
      </c>
      <c r="CL3" s="75">
        <f t="shared" si="4"/>
        <v>2025</v>
      </c>
      <c r="CM3" s="75">
        <f t="shared" si="4"/>
        <v>2025</v>
      </c>
      <c r="CN3" s="75">
        <f t="shared" si="4"/>
        <v>2025</v>
      </c>
      <c r="CO3" s="75">
        <f t="shared" si="4"/>
        <v>2025</v>
      </c>
      <c r="CP3" s="75">
        <f t="shared" si="4"/>
        <v>2025</v>
      </c>
      <c r="CQ3" s="75">
        <f t="shared" si="4"/>
        <v>2025</v>
      </c>
      <c r="CR3" s="75">
        <f t="shared" si="4"/>
        <v>2025</v>
      </c>
      <c r="CS3" s="75">
        <f t="shared" si="4"/>
        <v>2026</v>
      </c>
      <c r="CT3" s="75">
        <f t="shared" si="4"/>
        <v>2026</v>
      </c>
      <c r="CU3" s="75">
        <f t="shared" si="4"/>
        <v>2026</v>
      </c>
      <c r="CV3" s="75">
        <f t="shared" si="4"/>
        <v>2026</v>
      </c>
      <c r="CW3" s="75">
        <f t="shared" si="4"/>
        <v>2026</v>
      </c>
      <c r="CX3" s="75">
        <f t="shared" si="4"/>
        <v>2026</v>
      </c>
      <c r="CY3" s="75">
        <f t="shared" si="4"/>
        <v>2026</v>
      </c>
      <c r="CZ3" s="75">
        <f t="shared" si="4"/>
        <v>2026</v>
      </c>
      <c r="DA3" s="75">
        <f t="shared" si="4"/>
        <v>2026</v>
      </c>
      <c r="DB3" s="75">
        <f t="shared" si="4"/>
        <v>2026</v>
      </c>
      <c r="DC3" s="75">
        <f t="shared" si="4"/>
        <v>2026</v>
      </c>
      <c r="DD3" s="75">
        <f t="shared" si="4"/>
        <v>2026</v>
      </c>
      <c r="DE3" s="75">
        <f t="shared" si="4"/>
        <v>2027</v>
      </c>
      <c r="DF3" s="75">
        <f t="shared" si="4"/>
        <v>2027</v>
      </c>
      <c r="DG3" s="75">
        <f t="shared" si="4"/>
        <v>2027</v>
      </c>
      <c r="DH3" s="75">
        <f t="shared" si="4"/>
        <v>2027</v>
      </c>
      <c r="DI3" s="75">
        <f t="shared" si="4"/>
        <v>2027</v>
      </c>
      <c r="DJ3" s="75">
        <f t="shared" si="4"/>
        <v>2027</v>
      </c>
      <c r="DK3" s="75">
        <f t="shared" si="4"/>
        <v>2027</v>
      </c>
      <c r="DL3" s="75">
        <f t="shared" si="4"/>
        <v>2027</v>
      </c>
      <c r="DM3" s="75">
        <f t="shared" si="4"/>
        <v>2027</v>
      </c>
      <c r="DN3" s="75">
        <f t="shared" si="4"/>
        <v>2027</v>
      </c>
      <c r="DO3" s="75">
        <f t="shared" si="4"/>
        <v>2027</v>
      </c>
      <c r="DP3" s="75">
        <f t="shared" si="4"/>
        <v>2027</v>
      </c>
      <c r="DQ3" s="75">
        <f t="shared" si="4"/>
        <v>2028</v>
      </c>
      <c r="DR3" s="75">
        <f t="shared" si="4"/>
        <v>2028</v>
      </c>
      <c r="DS3" s="75">
        <f t="shared" si="4"/>
        <v>2028</v>
      </c>
      <c r="DT3" s="75">
        <f t="shared" si="4"/>
        <v>2028</v>
      </c>
      <c r="DU3" s="75">
        <f t="shared" si="4"/>
        <v>2028</v>
      </c>
      <c r="DV3" s="75">
        <f t="shared" si="4"/>
        <v>2028</v>
      </c>
      <c r="DW3" s="75">
        <f t="shared" si="4"/>
        <v>2028</v>
      </c>
      <c r="DX3" s="75">
        <f t="shared" si="4"/>
        <v>2028</v>
      </c>
      <c r="DY3" s="75">
        <f t="shared" si="4"/>
        <v>2028</v>
      </c>
      <c r="DZ3" s="75">
        <f t="shared" si="4"/>
        <v>2028</v>
      </c>
      <c r="EA3" s="75">
        <f t="shared" si="4"/>
        <v>2028</v>
      </c>
      <c r="EB3" s="75">
        <f t="shared" si="4"/>
        <v>2028</v>
      </c>
      <c r="EC3" s="75">
        <f t="shared" si="4"/>
        <v>2029</v>
      </c>
      <c r="ED3" s="75">
        <f t="shared" si="4"/>
        <v>2029</v>
      </c>
      <c r="EE3" s="75">
        <f t="shared" si="4"/>
        <v>2029</v>
      </c>
      <c r="EF3" s="75">
        <f t="shared" si="4"/>
        <v>2029</v>
      </c>
      <c r="EG3" s="75">
        <f t="shared" si="4"/>
        <v>2029</v>
      </c>
      <c r="EH3" s="75">
        <f t="shared" si="4"/>
        <v>2029</v>
      </c>
      <c r="EI3" s="75">
        <f t="shared" si="4"/>
        <v>2029</v>
      </c>
      <c r="EJ3" s="75">
        <f t="shared" si="4"/>
        <v>2029</v>
      </c>
      <c r="EK3" s="75">
        <f t="shared" ref="EK3:EN3" si="5">YEAR(EK2)</f>
        <v>2029</v>
      </c>
      <c r="EL3" s="75">
        <f t="shared" si="5"/>
        <v>2029</v>
      </c>
      <c r="EM3" s="75">
        <f t="shared" si="5"/>
        <v>2029</v>
      </c>
      <c r="EN3" s="75">
        <f t="shared" si="5"/>
        <v>2029</v>
      </c>
    </row>
    <row r="4" spans="1:144" x14ac:dyDescent="0.2">
      <c r="B4" s="72"/>
      <c r="C4" s="72"/>
      <c r="D4" s="72" t="s">
        <v>43</v>
      </c>
      <c r="E4" s="72" t="s">
        <v>44</v>
      </c>
      <c r="F4" s="72"/>
      <c r="G4" s="72"/>
      <c r="H4" s="72"/>
      <c r="I4" s="72" t="s">
        <v>116</v>
      </c>
      <c r="J4" s="74">
        <v>43466</v>
      </c>
      <c r="K4" s="72"/>
      <c r="L4" s="76">
        <f>MONTH(L2)</f>
        <v>12</v>
      </c>
      <c r="M4" s="76">
        <f t="shared" ref="M4:BX4" si="6">MONTH(M2)</f>
        <v>1</v>
      </c>
      <c r="N4" s="76">
        <f t="shared" si="6"/>
        <v>2</v>
      </c>
      <c r="O4" s="76">
        <f t="shared" si="6"/>
        <v>3</v>
      </c>
      <c r="P4" s="76">
        <f t="shared" si="6"/>
        <v>4</v>
      </c>
      <c r="Q4" s="76">
        <f t="shared" si="6"/>
        <v>5</v>
      </c>
      <c r="R4" s="76">
        <f t="shared" si="6"/>
        <v>6</v>
      </c>
      <c r="S4" s="76">
        <f t="shared" si="6"/>
        <v>7</v>
      </c>
      <c r="T4" s="76">
        <f t="shared" si="6"/>
        <v>8</v>
      </c>
      <c r="U4" s="76">
        <f t="shared" si="6"/>
        <v>9</v>
      </c>
      <c r="V4" s="76">
        <f t="shared" si="6"/>
        <v>10</v>
      </c>
      <c r="W4" s="76">
        <f t="shared" si="6"/>
        <v>11</v>
      </c>
      <c r="X4" s="76">
        <f t="shared" si="6"/>
        <v>12</v>
      </c>
      <c r="Y4" s="76">
        <f t="shared" si="6"/>
        <v>1</v>
      </c>
      <c r="Z4" s="76">
        <f t="shared" si="6"/>
        <v>2</v>
      </c>
      <c r="AA4" s="76">
        <f t="shared" si="6"/>
        <v>3</v>
      </c>
      <c r="AB4" s="76">
        <f t="shared" si="6"/>
        <v>4</v>
      </c>
      <c r="AC4" s="76">
        <f t="shared" si="6"/>
        <v>5</v>
      </c>
      <c r="AD4" s="76">
        <f t="shared" si="6"/>
        <v>6</v>
      </c>
      <c r="AE4" s="76">
        <f t="shared" si="6"/>
        <v>7</v>
      </c>
      <c r="AF4" s="76">
        <f t="shared" si="6"/>
        <v>8</v>
      </c>
      <c r="AG4" s="76">
        <f t="shared" si="6"/>
        <v>9</v>
      </c>
      <c r="AH4" s="76">
        <f t="shared" si="6"/>
        <v>10</v>
      </c>
      <c r="AI4" s="76">
        <f t="shared" si="6"/>
        <v>11</v>
      </c>
      <c r="AJ4" s="76">
        <f t="shared" si="6"/>
        <v>12</v>
      </c>
      <c r="AK4" s="76">
        <f t="shared" si="6"/>
        <v>1</v>
      </c>
      <c r="AL4" s="76">
        <f t="shared" si="6"/>
        <v>2</v>
      </c>
      <c r="AM4" s="76">
        <f t="shared" si="6"/>
        <v>3</v>
      </c>
      <c r="AN4" s="76">
        <f t="shared" si="6"/>
        <v>4</v>
      </c>
      <c r="AO4" s="76">
        <f t="shared" si="6"/>
        <v>5</v>
      </c>
      <c r="AP4" s="76">
        <f t="shared" si="6"/>
        <v>6</v>
      </c>
      <c r="AQ4" s="76">
        <f t="shared" si="6"/>
        <v>7</v>
      </c>
      <c r="AR4" s="76">
        <f t="shared" si="6"/>
        <v>8</v>
      </c>
      <c r="AS4" s="76">
        <f t="shared" si="6"/>
        <v>9</v>
      </c>
      <c r="AT4" s="76">
        <f t="shared" si="6"/>
        <v>10</v>
      </c>
      <c r="AU4" s="76">
        <f t="shared" si="6"/>
        <v>11</v>
      </c>
      <c r="AV4" s="76">
        <f t="shared" si="6"/>
        <v>12</v>
      </c>
      <c r="AW4" s="76">
        <f t="shared" si="6"/>
        <v>1</v>
      </c>
      <c r="AX4" s="76">
        <f t="shared" si="6"/>
        <v>2</v>
      </c>
      <c r="AY4" s="76">
        <f t="shared" si="6"/>
        <v>3</v>
      </c>
      <c r="AZ4" s="76">
        <f t="shared" si="6"/>
        <v>4</v>
      </c>
      <c r="BA4" s="76">
        <f t="shared" si="6"/>
        <v>5</v>
      </c>
      <c r="BB4" s="76">
        <f t="shared" si="6"/>
        <v>6</v>
      </c>
      <c r="BC4" s="76">
        <f t="shared" si="6"/>
        <v>7</v>
      </c>
      <c r="BD4" s="76">
        <f t="shared" si="6"/>
        <v>8</v>
      </c>
      <c r="BE4" s="76">
        <f t="shared" si="6"/>
        <v>9</v>
      </c>
      <c r="BF4" s="76">
        <f t="shared" si="6"/>
        <v>10</v>
      </c>
      <c r="BG4" s="76">
        <f t="shared" si="6"/>
        <v>11</v>
      </c>
      <c r="BH4" s="76">
        <f t="shared" si="6"/>
        <v>12</v>
      </c>
      <c r="BI4" s="76">
        <f t="shared" si="6"/>
        <v>1</v>
      </c>
      <c r="BJ4" s="76">
        <f t="shared" si="6"/>
        <v>2</v>
      </c>
      <c r="BK4" s="76">
        <f t="shared" si="6"/>
        <v>3</v>
      </c>
      <c r="BL4" s="76">
        <f t="shared" si="6"/>
        <v>4</v>
      </c>
      <c r="BM4" s="76">
        <f t="shared" si="6"/>
        <v>5</v>
      </c>
      <c r="BN4" s="76">
        <f t="shared" si="6"/>
        <v>6</v>
      </c>
      <c r="BO4" s="76">
        <f t="shared" si="6"/>
        <v>7</v>
      </c>
      <c r="BP4" s="76">
        <f t="shared" si="6"/>
        <v>8</v>
      </c>
      <c r="BQ4" s="76">
        <f t="shared" si="6"/>
        <v>9</v>
      </c>
      <c r="BR4" s="76">
        <f t="shared" si="6"/>
        <v>10</v>
      </c>
      <c r="BS4" s="76">
        <f t="shared" si="6"/>
        <v>11</v>
      </c>
      <c r="BT4" s="76">
        <f t="shared" si="6"/>
        <v>12</v>
      </c>
      <c r="BU4" s="76">
        <f t="shared" si="6"/>
        <v>1</v>
      </c>
      <c r="BV4" s="76">
        <f t="shared" si="6"/>
        <v>2</v>
      </c>
      <c r="BW4" s="76">
        <f t="shared" si="6"/>
        <v>3</v>
      </c>
      <c r="BX4" s="76">
        <f t="shared" si="6"/>
        <v>4</v>
      </c>
      <c r="BY4" s="76">
        <f t="shared" ref="BY4:EJ4" si="7">MONTH(BY2)</f>
        <v>5</v>
      </c>
      <c r="BZ4" s="76">
        <f t="shared" si="7"/>
        <v>6</v>
      </c>
      <c r="CA4" s="76">
        <f t="shared" si="7"/>
        <v>7</v>
      </c>
      <c r="CB4" s="76">
        <f t="shared" si="7"/>
        <v>8</v>
      </c>
      <c r="CC4" s="76">
        <f t="shared" si="7"/>
        <v>9</v>
      </c>
      <c r="CD4" s="76">
        <f t="shared" si="7"/>
        <v>10</v>
      </c>
      <c r="CE4" s="76">
        <f t="shared" si="7"/>
        <v>11</v>
      </c>
      <c r="CF4" s="76">
        <f t="shared" si="7"/>
        <v>12</v>
      </c>
      <c r="CG4" s="76">
        <f t="shared" si="7"/>
        <v>1</v>
      </c>
      <c r="CH4" s="76">
        <f t="shared" si="7"/>
        <v>2</v>
      </c>
      <c r="CI4" s="76">
        <f t="shared" si="7"/>
        <v>3</v>
      </c>
      <c r="CJ4" s="76">
        <f t="shared" si="7"/>
        <v>4</v>
      </c>
      <c r="CK4" s="76">
        <f t="shared" si="7"/>
        <v>5</v>
      </c>
      <c r="CL4" s="76">
        <f t="shared" si="7"/>
        <v>6</v>
      </c>
      <c r="CM4" s="76">
        <f t="shared" si="7"/>
        <v>7</v>
      </c>
      <c r="CN4" s="76">
        <f t="shared" si="7"/>
        <v>8</v>
      </c>
      <c r="CO4" s="76">
        <f t="shared" si="7"/>
        <v>9</v>
      </c>
      <c r="CP4" s="76">
        <f t="shared" si="7"/>
        <v>10</v>
      </c>
      <c r="CQ4" s="76">
        <f t="shared" si="7"/>
        <v>11</v>
      </c>
      <c r="CR4" s="76">
        <f t="shared" si="7"/>
        <v>12</v>
      </c>
      <c r="CS4" s="76">
        <f t="shared" si="7"/>
        <v>1</v>
      </c>
      <c r="CT4" s="76">
        <f t="shared" si="7"/>
        <v>2</v>
      </c>
      <c r="CU4" s="76">
        <f t="shared" si="7"/>
        <v>3</v>
      </c>
      <c r="CV4" s="76">
        <f t="shared" si="7"/>
        <v>4</v>
      </c>
      <c r="CW4" s="76">
        <f t="shared" si="7"/>
        <v>5</v>
      </c>
      <c r="CX4" s="76">
        <f t="shared" si="7"/>
        <v>6</v>
      </c>
      <c r="CY4" s="76">
        <f t="shared" si="7"/>
        <v>7</v>
      </c>
      <c r="CZ4" s="76">
        <f t="shared" si="7"/>
        <v>8</v>
      </c>
      <c r="DA4" s="76">
        <f t="shared" si="7"/>
        <v>9</v>
      </c>
      <c r="DB4" s="76">
        <f t="shared" si="7"/>
        <v>10</v>
      </c>
      <c r="DC4" s="76">
        <f t="shared" si="7"/>
        <v>11</v>
      </c>
      <c r="DD4" s="76">
        <f t="shared" si="7"/>
        <v>12</v>
      </c>
      <c r="DE4" s="76">
        <f t="shared" si="7"/>
        <v>1</v>
      </c>
      <c r="DF4" s="76">
        <f t="shared" si="7"/>
        <v>2</v>
      </c>
      <c r="DG4" s="76">
        <f t="shared" si="7"/>
        <v>3</v>
      </c>
      <c r="DH4" s="76">
        <f t="shared" si="7"/>
        <v>4</v>
      </c>
      <c r="DI4" s="76">
        <f t="shared" si="7"/>
        <v>5</v>
      </c>
      <c r="DJ4" s="76">
        <f t="shared" si="7"/>
        <v>6</v>
      </c>
      <c r="DK4" s="76">
        <f t="shared" si="7"/>
        <v>7</v>
      </c>
      <c r="DL4" s="76">
        <f t="shared" si="7"/>
        <v>8</v>
      </c>
      <c r="DM4" s="76">
        <f t="shared" si="7"/>
        <v>9</v>
      </c>
      <c r="DN4" s="76">
        <f t="shared" si="7"/>
        <v>10</v>
      </c>
      <c r="DO4" s="76">
        <f t="shared" si="7"/>
        <v>11</v>
      </c>
      <c r="DP4" s="76">
        <f t="shared" si="7"/>
        <v>12</v>
      </c>
      <c r="DQ4" s="76">
        <f t="shared" si="7"/>
        <v>1</v>
      </c>
      <c r="DR4" s="76">
        <f t="shared" si="7"/>
        <v>2</v>
      </c>
      <c r="DS4" s="76">
        <f t="shared" si="7"/>
        <v>3</v>
      </c>
      <c r="DT4" s="76">
        <f t="shared" si="7"/>
        <v>4</v>
      </c>
      <c r="DU4" s="76">
        <f t="shared" si="7"/>
        <v>5</v>
      </c>
      <c r="DV4" s="76">
        <f t="shared" si="7"/>
        <v>6</v>
      </c>
      <c r="DW4" s="76">
        <f t="shared" si="7"/>
        <v>7</v>
      </c>
      <c r="DX4" s="76">
        <f t="shared" si="7"/>
        <v>8</v>
      </c>
      <c r="DY4" s="76">
        <f t="shared" si="7"/>
        <v>9</v>
      </c>
      <c r="DZ4" s="76">
        <f t="shared" si="7"/>
        <v>10</v>
      </c>
      <c r="EA4" s="76">
        <f t="shared" si="7"/>
        <v>11</v>
      </c>
      <c r="EB4" s="76">
        <f t="shared" si="7"/>
        <v>12</v>
      </c>
      <c r="EC4" s="76">
        <f t="shared" si="7"/>
        <v>1</v>
      </c>
      <c r="ED4" s="76">
        <f t="shared" si="7"/>
        <v>2</v>
      </c>
      <c r="EE4" s="76">
        <f t="shared" si="7"/>
        <v>3</v>
      </c>
      <c r="EF4" s="76">
        <f t="shared" si="7"/>
        <v>4</v>
      </c>
      <c r="EG4" s="76">
        <f t="shared" si="7"/>
        <v>5</v>
      </c>
      <c r="EH4" s="76">
        <f t="shared" si="7"/>
        <v>6</v>
      </c>
      <c r="EI4" s="76">
        <f t="shared" si="7"/>
        <v>7</v>
      </c>
      <c r="EJ4" s="76">
        <f t="shared" si="7"/>
        <v>8</v>
      </c>
      <c r="EK4" s="76">
        <f t="shared" ref="EK4:EN4" si="8">MONTH(EK2)</f>
        <v>9</v>
      </c>
      <c r="EL4" s="76">
        <f t="shared" si="8"/>
        <v>10</v>
      </c>
      <c r="EM4" s="76">
        <f t="shared" si="8"/>
        <v>11</v>
      </c>
      <c r="EN4" s="76">
        <f t="shared" si="8"/>
        <v>12</v>
      </c>
    </row>
    <row r="5" spans="1:144" x14ac:dyDescent="0.2">
      <c r="B5" s="72"/>
      <c r="C5" s="72"/>
      <c r="D5" s="77">
        <v>2103.6</v>
      </c>
      <c r="E5" s="77">
        <v>18645.2</v>
      </c>
      <c r="F5" s="72"/>
      <c r="G5" s="72"/>
      <c r="H5" s="72"/>
      <c r="I5" s="72" t="s">
        <v>45</v>
      </c>
      <c r="J5" s="78">
        <v>45473</v>
      </c>
      <c r="K5" s="72"/>
      <c r="L5" s="79">
        <f>INT((L$8-1)/12)+1</f>
        <v>0</v>
      </c>
      <c r="M5" s="79">
        <f t="shared" ref="M5:BX5" si="9">INT((M$8-1)/12)+1</f>
        <v>1</v>
      </c>
      <c r="N5" s="79">
        <f t="shared" si="9"/>
        <v>1</v>
      </c>
      <c r="O5" s="79">
        <f t="shared" si="9"/>
        <v>1</v>
      </c>
      <c r="P5" s="79">
        <f t="shared" si="9"/>
        <v>1</v>
      </c>
      <c r="Q5" s="79">
        <f t="shared" si="9"/>
        <v>1</v>
      </c>
      <c r="R5" s="79">
        <f t="shared" si="9"/>
        <v>1</v>
      </c>
      <c r="S5" s="79">
        <f t="shared" si="9"/>
        <v>1</v>
      </c>
      <c r="T5" s="79">
        <f t="shared" si="9"/>
        <v>1</v>
      </c>
      <c r="U5" s="79">
        <f t="shared" si="9"/>
        <v>1</v>
      </c>
      <c r="V5" s="79">
        <f t="shared" si="9"/>
        <v>1</v>
      </c>
      <c r="W5" s="79">
        <f t="shared" si="9"/>
        <v>1</v>
      </c>
      <c r="X5" s="79">
        <f t="shared" si="9"/>
        <v>1</v>
      </c>
      <c r="Y5" s="79">
        <f t="shared" si="9"/>
        <v>2</v>
      </c>
      <c r="Z5" s="79">
        <f t="shared" si="9"/>
        <v>2</v>
      </c>
      <c r="AA5" s="79">
        <f t="shared" si="9"/>
        <v>2</v>
      </c>
      <c r="AB5" s="79">
        <f t="shared" si="9"/>
        <v>2</v>
      </c>
      <c r="AC5" s="79">
        <f t="shared" si="9"/>
        <v>2</v>
      </c>
      <c r="AD5" s="79">
        <f t="shared" si="9"/>
        <v>2</v>
      </c>
      <c r="AE5" s="79">
        <f t="shared" si="9"/>
        <v>2</v>
      </c>
      <c r="AF5" s="79">
        <f t="shared" si="9"/>
        <v>2</v>
      </c>
      <c r="AG5" s="79">
        <f t="shared" si="9"/>
        <v>2</v>
      </c>
      <c r="AH5" s="79">
        <f t="shared" si="9"/>
        <v>2</v>
      </c>
      <c r="AI5" s="79">
        <f t="shared" si="9"/>
        <v>2</v>
      </c>
      <c r="AJ5" s="79">
        <f t="shared" si="9"/>
        <v>2</v>
      </c>
      <c r="AK5" s="79">
        <f t="shared" si="9"/>
        <v>3</v>
      </c>
      <c r="AL5" s="79">
        <f t="shared" si="9"/>
        <v>3</v>
      </c>
      <c r="AM5" s="79">
        <f t="shared" si="9"/>
        <v>3</v>
      </c>
      <c r="AN5" s="79">
        <f t="shared" si="9"/>
        <v>3</v>
      </c>
      <c r="AO5" s="79">
        <f t="shared" si="9"/>
        <v>3</v>
      </c>
      <c r="AP5" s="79">
        <f t="shared" si="9"/>
        <v>3</v>
      </c>
      <c r="AQ5" s="79">
        <f t="shared" si="9"/>
        <v>3</v>
      </c>
      <c r="AR5" s="79">
        <f t="shared" si="9"/>
        <v>3</v>
      </c>
      <c r="AS5" s="79">
        <f t="shared" si="9"/>
        <v>3</v>
      </c>
      <c r="AT5" s="79">
        <f t="shared" si="9"/>
        <v>3</v>
      </c>
      <c r="AU5" s="79">
        <f t="shared" si="9"/>
        <v>3</v>
      </c>
      <c r="AV5" s="79">
        <f t="shared" si="9"/>
        <v>3</v>
      </c>
      <c r="AW5" s="79">
        <f t="shared" si="9"/>
        <v>4</v>
      </c>
      <c r="AX5" s="79">
        <f t="shared" si="9"/>
        <v>4</v>
      </c>
      <c r="AY5" s="79">
        <f t="shared" si="9"/>
        <v>4</v>
      </c>
      <c r="AZ5" s="79">
        <f t="shared" si="9"/>
        <v>4</v>
      </c>
      <c r="BA5" s="79">
        <f t="shared" si="9"/>
        <v>4</v>
      </c>
      <c r="BB5" s="79">
        <f t="shared" si="9"/>
        <v>4</v>
      </c>
      <c r="BC5" s="79">
        <f t="shared" si="9"/>
        <v>4</v>
      </c>
      <c r="BD5" s="79">
        <f t="shared" si="9"/>
        <v>4</v>
      </c>
      <c r="BE5" s="79">
        <f t="shared" si="9"/>
        <v>4</v>
      </c>
      <c r="BF5" s="79">
        <f t="shared" si="9"/>
        <v>4</v>
      </c>
      <c r="BG5" s="79">
        <f t="shared" si="9"/>
        <v>4</v>
      </c>
      <c r="BH5" s="79">
        <f t="shared" si="9"/>
        <v>4</v>
      </c>
      <c r="BI5" s="79">
        <f t="shared" si="9"/>
        <v>5</v>
      </c>
      <c r="BJ5" s="79">
        <f t="shared" si="9"/>
        <v>5</v>
      </c>
      <c r="BK5" s="79">
        <f t="shared" si="9"/>
        <v>5</v>
      </c>
      <c r="BL5" s="79">
        <f t="shared" si="9"/>
        <v>5</v>
      </c>
      <c r="BM5" s="79">
        <f t="shared" si="9"/>
        <v>5</v>
      </c>
      <c r="BN5" s="79">
        <f t="shared" si="9"/>
        <v>5</v>
      </c>
      <c r="BO5" s="79">
        <f t="shared" si="9"/>
        <v>5</v>
      </c>
      <c r="BP5" s="79">
        <f t="shared" si="9"/>
        <v>5</v>
      </c>
      <c r="BQ5" s="79">
        <f t="shared" si="9"/>
        <v>5</v>
      </c>
      <c r="BR5" s="79">
        <f t="shared" si="9"/>
        <v>5</v>
      </c>
      <c r="BS5" s="79">
        <f t="shared" si="9"/>
        <v>5</v>
      </c>
      <c r="BT5" s="79">
        <f t="shared" si="9"/>
        <v>5</v>
      </c>
      <c r="BU5" s="79">
        <f t="shared" si="9"/>
        <v>6</v>
      </c>
      <c r="BV5" s="79">
        <f t="shared" si="9"/>
        <v>6</v>
      </c>
      <c r="BW5" s="79">
        <f t="shared" si="9"/>
        <v>6</v>
      </c>
      <c r="BX5" s="79">
        <f t="shared" si="9"/>
        <v>6</v>
      </c>
      <c r="BY5" s="79">
        <f t="shared" ref="BY5:EJ5" si="10">INT((BY$8-1)/12)+1</f>
        <v>6</v>
      </c>
      <c r="BZ5" s="79">
        <f t="shared" si="10"/>
        <v>6</v>
      </c>
      <c r="CA5" s="79">
        <f t="shared" si="10"/>
        <v>6</v>
      </c>
      <c r="CB5" s="79">
        <f t="shared" si="10"/>
        <v>6</v>
      </c>
      <c r="CC5" s="79">
        <f t="shared" si="10"/>
        <v>6</v>
      </c>
      <c r="CD5" s="79">
        <f t="shared" si="10"/>
        <v>6</v>
      </c>
      <c r="CE5" s="79">
        <f t="shared" si="10"/>
        <v>6</v>
      </c>
      <c r="CF5" s="79">
        <f t="shared" si="10"/>
        <v>6</v>
      </c>
      <c r="CG5" s="79">
        <f t="shared" si="10"/>
        <v>7</v>
      </c>
      <c r="CH5" s="79">
        <f t="shared" si="10"/>
        <v>7</v>
      </c>
      <c r="CI5" s="79">
        <f t="shared" si="10"/>
        <v>7</v>
      </c>
      <c r="CJ5" s="79">
        <f t="shared" si="10"/>
        <v>7</v>
      </c>
      <c r="CK5" s="79">
        <f t="shared" si="10"/>
        <v>7</v>
      </c>
      <c r="CL5" s="79">
        <f t="shared" si="10"/>
        <v>7</v>
      </c>
      <c r="CM5" s="79">
        <f t="shared" si="10"/>
        <v>7</v>
      </c>
      <c r="CN5" s="79">
        <f t="shared" si="10"/>
        <v>7</v>
      </c>
      <c r="CO5" s="79">
        <f t="shared" si="10"/>
        <v>7</v>
      </c>
      <c r="CP5" s="79">
        <f t="shared" si="10"/>
        <v>7</v>
      </c>
      <c r="CQ5" s="79">
        <f t="shared" si="10"/>
        <v>7</v>
      </c>
      <c r="CR5" s="79">
        <f t="shared" si="10"/>
        <v>7</v>
      </c>
      <c r="CS5" s="79">
        <f t="shared" si="10"/>
        <v>8</v>
      </c>
      <c r="CT5" s="79">
        <f t="shared" si="10"/>
        <v>8</v>
      </c>
      <c r="CU5" s="79">
        <f t="shared" si="10"/>
        <v>8</v>
      </c>
      <c r="CV5" s="79">
        <f t="shared" si="10"/>
        <v>8</v>
      </c>
      <c r="CW5" s="79">
        <f t="shared" si="10"/>
        <v>8</v>
      </c>
      <c r="CX5" s="79">
        <f t="shared" si="10"/>
        <v>8</v>
      </c>
      <c r="CY5" s="79">
        <f t="shared" si="10"/>
        <v>8</v>
      </c>
      <c r="CZ5" s="79">
        <f t="shared" si="10"/>
        <v>8</v>
      </c>
      <c r="DA5" s="79">
        <f t="shared" si="10"/>
        <v>8</v>
      </c>
      <c r="DB5" s="79">
        <f t="shared" si="10"/>
        <v>8</v>
      </c>
      <c r="DC5" s="79">
        <f t="shared" si="10"/>
        <v>8</v>
      </c>
      <c r="DD5" s="79">
        <f t="shared" si="10"/>
        <v>8</v>
      </c>
      <c r="DE5" s="79">
        <f t="shared" si="10"/>
        <v>9</v>
      </c>
      <c r="DF5" s="79">
        <f t="shared" si="10"/>
        <v>9</v>
      </c>
      <c r="DG5" s="79">
        <f t="shared" si="10"/>
        <v>9</v>
      </c>
      <c r="DH5" s="79">
        <f t="shared" si="10"/>
        <v>9</v>
      </c>
      <c r="DI5" s="79">
        <f t="shared" si="10"/>
        <v>9</v>
      </c>
      <c r="DJ5" s="79">
        <f t="shared" si="10"/>
        <v>9</v>
      </c>
      <c r="DK5" s="79">
        <f t="shared" si="10"/>
        <v>9</v>
      </c>
      <c r="DL5" s="79">
        <f t="shared" si="10"/>
        <v>9</v>
      </c>
      <c r="DM5" s="79">
        <f t="shared" si="10"/>
        <v>9</v>
      </c>
      <c r="DN5" s="79">
        <f t="shared" si="10"/>
        <v>9</v>
      </c>
      <c r="DO5" s="79">
        <f t="shared" si="10"/>
        <v>9</v>
      </c>
      <c r="DP5" s="79">
        <f t="shared" si="10"/>
        <v>9</v>
      </c>
      <c r="DQ5" s="79">
        <f t="shared" si="10"/>
        <v>10</v>
      </c>
      <c r="DR5" s="79">
        <f t="shared" si="10"/>
        <v>10</v>
      </c>
      <c r="DS5" s="79">
        <f t="shared" si="10"/>
        <v>10</v>
      </c>
      <c r="DT5" s="79">
        <f t="shared" si="10"/>
        <v>10</v>
      </c>
      <c r="DU5" s="79">
        <f t="shared" si="10"/>
        <v>10</v>
      </c>
      <c r="DV5" s="79">
        <f t="shared" si="10"/>
        <v>10</v>
      </c>
      <c r="DW5" s="79">
        <f t="shared" si="10"/>
        <v>10</v>
      </c>
      <c r="DX5" s="79">
        <f t="shared" si="10"/>
        <v>10</v>
      </c>
      <c r="DY5" s="79">
        <f t="shared" si="10"/>
        <v>10</v>
      </c>
      <c r="DZ5" s="79">
        <f t="shared" si="10"/>
        <v>10</v>
      </c>
      <c r="EA5" s="79">
        <f t="shared" si="10"/>
        <v>10</v>
      </c>
      <c r="EB5" s="79">
        <f t="shared" si="10"/>
        <v>10</v>
      </c>
      <c r="EC5" s="79">
        <f t="shared" si="10"/>
        <v>11</v>
      </c>
      <c r="ED5" s="79">
        <f t="shared" si="10"/>
        <v>11</v>
      </c>
      <c r="EE5" s="79">
        <f t="shared" si="10"/>
        <v>11</v>
      </c>
      <c r="EF5" s="79">
        <f t="shared" si="10"/>
        <v>11</v>
      </c>
      <c r="EG5" s="79">
        <f t="shared" si="10"/>
        <v>11</v>
      </c>
      <c r="EH5" s="79">
        <f t="shared" si="10"/>
        <v>11</v>
      </c>
      <c r="EI5" s="79">
        <f t="shared" si="10"/>
        <v>11</v>
      </c>
      <c r="EJ5" s="79">
        <f t="shared" si="10"/>
        <v>11</v>
      </c>
      <c r="EK5" s="79">
        <f t="shared" ref="EK5:EN5" si="11">INT((EK$8-1)/12)+1</f>
        <v>11</v>
      </c>
      <c r="EL5" s="79">
        <f t="shared" si="11"/>
        <v>11</v>
      </c>
      <c r="EM5" s="79">
        <f t="shared" si="11"/>
        <v>11</v>
      </c>
      <c r="EN5" s="79">
        <f t="shared" si="11"/>
        <v>11</v>
      </c>
    </row>
    <row r="6" spans="1:144" x14ac:dyDescent="0.2">
      <c r="B6" s="72"/>
      <c r="C6" s="72"/>
      <c r="D6" s="72" t="s">
        <v>46</v>
      </c>
      <c r="E6" s="72" t="s">
        <v>117</v>
      </c>
      <c r="F6" s="72"/>
      <c r="G6" s="72"/>
      <c r="H6" s="72"/>
      <c r="I6" s="72"/>
      <c r="J6" s="72"/>
      <c r="K6" s="72"/>
      <c r="L6" s="80">
        <f>INT((L$8-1)/6)+1</f>
        <v>0</v>
      </c>
      <c r="M6" s="80">
        <f t="shared" ref="M6:BX6" si="12">INT((M$8-1)/6)+1</f>
        <v>1</v>
      </c>
      <c r="N6" s="80">
        <f t="shared" si="12"/>
        <v>1</v>
      </c>
      <c r="O6" s="80">
        <f t="shared" si="12"/>
        <v>1</v>
      </c>
      <c r="P6" s="80">
        <f t="shared" si="12"/>
        <v>1</v>
      </c>
      <c r="Q6" s="80">
        <f t="shared" si="12"/>
        <v>1</v>
      </c>
      <c r="R6" s="80">
        <f t="shared" si="12"/>
        <v>1</v>
      </c>
      <c r="S6" s="80">
        <f t="shared" si="12"/>
        <v>2</v>
      </c>
      <c r="T6" s="80">
        <f t="shared" si="12"/>
        <v>2</v>
      </c>
      <c r="U6" s="80">
        <f t="shared" si="12"/>
        <v>2</v>
      </c>
      <c r="V6" s="80">
        <f t="shared" si="12"/>
        <v>2</v>
      </c>
      <c r="W6" s="80">
        <f t="shared" si="12"/>
        <v>2</v>
      </c>
      <c r="X6" s="80">
        <f t="shared" si="12"/>
        <v>2</v>
      </c>
      <c r="Y6" s="80">
        <f t="shared" si="12"/>
        <v>3</v>
      </c>
      <c r="Z6" s="80">
        <f t="shared" si="12"/>
        <v>3</v>
      </c>
      <c r="AA6" s="80">
        <f t="shared" si="12"/>
        <v>3</v>
      </c>
      <c r="AB6" s="80">
        <f t="shared" si="12"/>
        <v>3</v>
      </c>
      <c r="AC6" s="80">
        <f t="shared" si="12"/>
        <v>3</v>
      </c>
      <c r="AD6" s="80">
        <f t="shared" si="12"/>
        <v>3</v>
      </c>
      <c r="AE6" s="80">
        <f t="shared" si="12"/>
        <v>4</v>
      </c>
      <c r="AF6" s="80">
        <f t="shared" si="12"/>
        <v>4</v>
      </c>
      <c r="AG6" s="80">
        <f t="shared" si="12"/>
        <v>4</v>
      </c>
      <c r="AH6" s="80">
        <f t="shared" si="12"/>
        <v>4</v>
      </c>
      <c r="AI6" s="80">
        <f t="shared" si="12"/>
        <v>4</v>
      </c>
      <c r="AJ6" s="80">
        <f t="shared" si="12"/>
        <v>4</v>
      </c>
      <c r="AK6" s="80">
        <f t="shared" si="12"/>
        <v>5</v>
      </c>
      <c r="AL6" s="80">
        <f t="shared" si="12"/>
        <v>5</v>
      </c>
      <c r="AM6" s="80">
        <f t="shared" si="12"/>
        <v>5</v>
      </c>
      <c r="AN6" s="80">
        <f t="shared" si="12"/>
        <v>5</v>
      </c>
      <c r="AO6" s="80">
        <f t="shared" si="12"/>
        <v>5</v>
      </c>
      <c r="AP6" s="80">
        <f t="shared" si="12"/>
        <v>5</v>
      </c>
      <c r="AQ6" s="80">
        <f t="shared" si="12"/>
        <v>6</v>
      </c>
      <c r="AR6" s="80">
        <f t="shared" si="12"/>
        <v>6</v>
      </c>
      <c r="AS6" s="80">
        <f t="shared" si="12"/>
        <v>6</v>
      </c>
      <c r="AT6" s="80">
        <f t="shared" si="12"/>
        <v>6</v>
      </c>
      <c r="AU6" s="80">
        <f t="shared" si="12"/>
        <v>6</v>
      </c>
      <c r="AV6" s="80">
        <f t="shared" si="12"/>
        <v>6</v>
      </c>
      <c r="AW6" s="80">
        <f t="shared" si="12"/>
        <v>7</v>
      </c>
      <c r="AX6" s="80">
        <f t="shared" si="12"/>
        <v>7</v>
      </c>
      <c r="AY6" s="80">
        <f t="shared" si="12"/>
        <v>7</v>
      </c>
      <c r="AZ6" s="80">
        <f t="shared" si="12"/>
        <v>7</v>
      </c>
      <c r="BA6" s="80">
        <f t="shared" si="12"/>
        <v>7</v>
      </c>
      <c r="BB6" s="80">
        <f t="shared" si="12"/>
        <v>7</v>
      </c>
      <c r="BC6" s="80">
        <f t="shared" si="12"/>
        <v>8</v>
      </c>
      <c r="BD6" s="80">
        <f t="shared" si="12"/>
        <v>8</v>
      </c>
      <c r="BE6" s="80">
        <f t="shared" si="12"/>
        <v>8</v>
      </c>
      <c r="BF6" s="80">
        <f t="shared" si="12"/>
        <v>8</v>
      </c>
      <c r="BG6" s="80">
        <f t="shared" si="12"/>
        <v>8</v>
      </c>
      <c r="BH6" s="80">
        <f t="shared" si="12"/>
        <v>8</v>
      </c>
      <c r="BI6" s="80">
        <f t="shared" si="12"/>
        <v>9</v>
      </c>
      <c r="BJ6" s="80">
        <f t="shared" si="12"/>
        <v>9</v>
      </c>
      <c r="BK6" s="80">
        <f t="shared" si="12"/>
        <v>9</v>
      </c>
      <c r="BL6" s="80">
        <f t="shared" si="12"/>
        <v>9</v>
      </c>
      <c r="BM6" s="80">
        <f t="shared" si="12"/>
        <v>9</v>
      </c>
      <c r="BN6" s="80">
        <f t="shared" si="12"/>
        <v>9</v>
      </c>
      <c r="BO6" s="80">
        <f t="shared" si="12"/>
        <v>10</v>
      </c>
      <c r="BP6" s="80">
        <f t="shared" si="12"/>
        <v>10</v>
      </c>
      <c r="BQ6" s="80">
        <f t="shared" si="12"/>
        <v>10</v>
      </c>
      <c r="BR6" s="80">
        <f t="shared" si="12"/>
        <v>10</v>
      </c>
      <c r="BS6" s="80">
        <f t="shared" si="12"/>
        <v>10</v>
      </c>
      <c r="BT6" s="80">
        <f t="shared" si="12"/>
        <v>10</v>
      </c>
      <c r="BU6" s="80">
        <f t="shared" si="12"/>
        <v>11</v>
      </c>
      <c r="BV6" s="80">
        <f t="shared" si="12"/>
        <v>11</v>
      </c>
      <c r="BW6" s="80">
        <f t="shared" si="12"/>
        <v>11</v>
      </c>
      <c r="BX6" s="80">
        <f t="shared" si="12"/>
        <v>11</v>
      </c>
      <c r="BY6" s="80">
        <f t="shared" ref="BY6:EJ6" si="13">INT((BY$8-1)/6)+1</f>
        <v>11</v>
      </c>
      <c r="BZ6" s="80">
        <f t="shared" si="13"/>
        <v>11</v>
      </c>
      <c r="CA6" s="80">
        <f t="shared" si="13"/>
        <v>12</v>
      </c>
      <c r="CB6" s="80">
        <f t="shared" si="13"/>
        <v>12</v>
      </c>
      <c r="CC6" s="80">
        <f t="shared" si="13"/>
        <v>12</v>
      </c>
      <c r="CD6" s="80">
        <f t="shared" si="13"/>
        <v>12</v>
      </c>
      <c r="CE6" s="80">
        <f t="shared" si="13"/>
        <v>12</v>
      </c>
      <c r="CF6" s="80">
        <f t="shared" si="13"/>
        <v>12</v>
      </c>
      <c r="CG6" s="80">
        <f t="shared" si="13"/>
        <v>13</v>
      </c>
      <c r="CH6" s="80">
        <f t="shared" si="13"/>
        <v>13</v>
      </c>
      <c r="CI6" s="80">
        <f t="shared" si="13"/>
        <v>13</v>
      </c>
      <c r="CJ6" s="80">
        <f t="shared" si="13"/>
        <v>13</v>
      </c>
      <c r="CK6" s="80">
        <f t="shared" si="13"/>
        <v>13</v>
      </c>
      <c r="CL6" s="80">
        <f t="shared" si="13"/>
        <v>13</v>
      </c>
      <c r="CM6" s="80">
        <f t="shared" si="13"/>
        <v>14</v>
      </c>
      <c r="CN6" s="80">
        <f t="shared" si="13"/>
        <v>14</v>
      </c>
      <c r="CO6" s="80">
        <f t="shared" si="13"/>
        <v>14</v>
      </c>
      <c r="CP6" s="80">
        <f t="shared" si="13"/>
        <v>14</v>
      </c>
      <c r="CQ6" s="80">
        <f t="shared" si="13"/>
        <v>14</v>
      </c>
      <c r="CR6" s="80">
        <f t="shared" si="13"/>
        <v>14</v>
      </c>
      <c r="CS6" s="80">
        <f t="shared" si="13"/>
        <v>15</v>
      </c>
      <c r="CT6" s="80">
        <f t="shared" si="13"/>
        <v>15</v>
      </c>
      <c r="CU6" s="80">
        <f t="shared" si="13"/>
        <v>15</v>
      </c>
      <c r="CV6" s="80">
        <f t="shared" si="13"/>
        <v>15</v>
      </c>
      <c r="CW6" s="80">
        <f t="shared" si="13"/>
        <v>15</v>
      </c>
      <c r="CX6" s="80">
        <f t="shared" si="13"/>
        <v>15</v>
      </c>
      <c r="CY6" s="80">
        <f t="shared" si="13"/>
        <v>16</v>
      </c>
      <c r="CZ6" s="80">
        <f t="shared" si="13"/>
        <v>16</v>
      </c>
      <c r="DA6" s="80">
        <f t="shared" si="13"/>
        <v>16</v>
      </c>
      <c r="DB6" s="80">
        <f t="shared" si="13"/>
        <v>16</v>
      </c>
      <c r="DC6" s="80">
        <f t="shared" si="13"/>
        <v>16</v>
      </c>
      <c r="DD6" s="80">
        <f t="shared" si="13"/>
        <v>16</v>
      </c>
      <c r="DE6" s="80">
        <f t="shared" si="13"/>
        <v>17</v>
      </c>
      <c r="DF6" s="80">
        <f t="shared" si="13"/>
        <v>17</v>
      </c>
      <c r="DG6" s="80">
        <f t="shared" si="13"/>
        <v>17</v>
      </c>
      <c r="DH6" s="80">
        <f t="shared" si="13"/>
        <v>17</v>
      </c>
      <c r="DI6" s="80">
        <f t="shared" si="13"/>
        <v>17</v>
      </c>
      <c r="DJ6" s="80">
        <f t="shared" si="13"/>
        <v>17</v>
      </c>
      <c r="DK6" s="80">
        <f t="shared" si="13"/>
        <v>18</v>
      </c>
      <c r="DL6" s="80">
        <f t="shared" si="13"/>
        <v>18</v>
      </c>
      <c r="DM6" s="80">
        <f t="shared" si="13"/>
        <v>18</v>
      </c>
      <c r="DN6" s="80">
        <f t="shared" si="13"/>
        <v>18</v>
      </c>
      <c r="DO6" s="80">
        <f t="shared" si="13"/>
        <v>18</v>
      </c>
      <c r="DP6" s="80">
        <f t="shared" si="13"/>
        <v>18</v>
      </c>
      <c r="DQ6" s="80">
        <f t="shared" si="13"/>
        <v>19</v>
      </c>
      <c r="DR6" s="80">
        <f t="shared" si="13"/>
        <v>19</v>
      </c>
      <c r="DS6" s="80">
        <f t="shared" si="13"/>
        <v>19</v>
      </c>
      <c r="DT6" s="80">
        <f t="shared" si="13"/>
        <v>19</v>
      </c>
      <c r="DU6" s="80">
        <f t="shared" si="13"/>
        <v>19</v>
      </c>
      <c r="DV6" s="80">
        <f t="shared" si="13"/>
        <v>19</v>
      </c>
      <c r="DW6" s="80">
        <f t="shared" si="13"/>
        <v>20</v>
      </c>
      <c r="DX6" s="80">
        <f t="shared" si="13"/>
        <v>20</v>
      </c>
      <c r="DY6" s="80">
        <f t="shared" si="13"/>
        <v>20</v>
      </c>
      <c r="DZ6" s="80">
        <f t="shared" si="13"/>
        <v>20</v>
      </c>
      <c r="EA6" s="80">
        <f t="shared" si="13"/>
        <v>20</v>
      </c>
      <c r="EB6" s="80">
        <f t="shared" si="13"/>
        <v>20</v>
      </c>
      <c r="EC6" s="80">
        <f t="shared" si="13"/>
        <v>21</v>
      </c>
      <c r="ED6" s="80">
        <f t="shared" si="13"/>
        <v>21</v>
      </c>
      <c r="EE6" s="80">
        <f t="shared" si="13"/>
        <v>21</v>
      </c>
      <c r="EF6" s="80">
        <f t="shared" si="13"/>
        <v>21</v>
      </c>
      <c r="EG6" s="80">
        <f t="shared" si="13"/>
        <v>21</v>
      </c>
      <c r="EH6" s="80">
        <f t="shared" si="13"/>
        <v>21</v>
      </c>
      <c r="EI6" s="80">
        <f t="shared" si="13"/>
        <v>22</v>
      </c>
      <c r="EJ6" s="80">
        <f t="shared" si="13"/>
        <v>22</v>
      </c>
      <c r="EK6" s="80">
        <f t="shared" ref="EK6:EN6" si="14">INT((EK$8-1)/6)+1</f>
        <v>22</v>
      </c>
      <c r="EL6" s="80">
        <f t="shared" si="14"/>
        <v>22</v>
      </c>
      <c r="EM6" s="80">
        <f t="shared" si="14"/>
        <v>22</v>
      </c>
      <c r="EN6" s="80">
        <f t="shared" si="14"/>
        <v>22</v>
      </c>
    </row>
    <row r="7" spans="1:144" x14ac:dyDescent="0.2">
      <c r="B7" s="72"/>
      <c r="C7" s="72"/>
      <c r="D7" s="81">
        <v>0</v>
      </c>
      <c r="E7" s="81">
        <v>1</v>
      </c>
      <c r="F7" s="72"/>
      <c r="G7" s="72"/>
      <c r="H7" s="72"/>
      <c r="I7" s="72"/>
      <c r="J7" s="72"/>
      <c r="K7" s="72"/>
      <c r="L7" s="82">
        <f>INT((L$8-1)/3)+1</f>
        <v>0</v>
      </c>
      <c r="M7" s="82">
        <f t="shared" ref="M7:BX7" si="15">INT((M$8-1)/3)+1</f>
        <v>1</v>
      </c>
      <c r="N7" s="82">
        <f t="shared" si="15"/>
        <v>1</v>
      </c>
      <c r="O7" s="82">
        <f t="shared" si="15"/>
        <v>1</v>
      </c>
      <c r="P7" s="82">
        <f t="shared" si="15"/>
        <v>2</v>
      </c>
      <c r="Q7" s="82">
        <f t="shared" si="15"/>
        <v>2</v>
      </c>
      <c r="R7" s="82">
        <f t="shared" si="15"/>
        <v>2</v>
      </c>
      <c r="S7" s="82">
        <f t="shared" si="15"/>
        <v>3</v>
      </c>
      <c r="T7" s="82">
        <f t="shared" si="15"/>
        <v>3</v>
      </c>
      <c r="U7" s="82">
        <f t="shared" si="15"/>
        <v>3</v>
      </c>
      <c r="V7" s="82">
        <f t="shared" si="15"/>
        <v>4</v>
      </c>
      <c r="W7" s="82">
        <f t="shared" si="15"/>
        <v>4</v>
      </c>
      <c r="X7" s="82">
        <f t="shared" si="15"/>
        <v>4</v>
      </c>
      <c r="Y7" s="82">
        <f t="shared" si="15"/>
        <v>5</v>
      </c>
      <c r="Z7" s="82">
        <f t="shared" si="15"/>
        <v>5</v>
      </c>
      <c r="AA7" s="82">
        <f t="shared" si="15"/>
        <v>5</v>
      </c>
      <c r="AB7" s="82">
        <f t="shared" si="15"/>
        <v>6</v>
      </c>
      <c r="AC7" s="82">
        <f t="shared" si="15"/>
        <v>6</v>
      </c>
      <c r="AD7" s="82">
        <f t="shared" si="15"/>
        <v>6</v>
      </c>
      <c r="AE7" s="82">
        <f t="shared" si="15"/>
        <v>7</v>
      </c>
      <c r="AF7" s="82">
        <f t="shared" si="15"/>
        <v>7</v>
      </c>
      <c r="AG7" s="82">
        <f t="shared" si="15"/>
        <v>7</v>
      </c>
      <c r="AH7" s="82">
        <f t="shared" si="15"/>
        <v>8</v>
      </c>
      <c r="AI7" s="82">
        <f t="shared" si="15"/>
        <v>8</v>
      </c>
      <c r="AJ7" s="82">
        <f t="shared" si="15"/>
        <v>8</v>
      </c>
      <c r="AK7" s="82">
        <f t="shared" si="15"/>
        <v>9</v>
      </c>
      <c r="AL7" s="82">
        <f t="shared" si="15"/>
        <v>9</v>
      </c>
      <c r="AM7" s="82">
        <f t="shared" si="15"/>
        <v>9</v>
      </c>
      <c r="AN7" s="82">
        <f t="shared" si="15"/>
        <v>10</v>
      </c>
      <c r="AO7" s="82">
        <f t="shared" si="15"/>
        <v>10</v>
      </c>
      <c r="AP7" s="82">
        <f t="shared" si="15"/>
        <v>10</v>
      </c>
      <c r="AQ7" s="82">
        <f t="shared" si="15"/>
        <v>11</v>
      </c>
      <c r="AR7" s="82">
        <f t="shared" si="15"/>
        <v>11</v>
      </c>
      <c r="AS7" s="82">
        <f t="shared" si="15"/>
        <v>11</v>
      </c>
      <c r="AT7" s="82">
        <f t="shared" si="15"/>
        <v>12</v>
      </c>
      <c r="AU7" s="82">
        <f t="shared" si="15"/>
        <v>12</v>
      </c>
      <c r="AV7" s="82">
        <f t="shared" si="15"/>
        <v>12</v>
      </c>
      <c r="AW7" s="82">
        <f t="shared" si="15"/>
        <v>13</v>
      </c>
      <c r="AX7" s="82">
        <f t="shared" si="15"/>
        <v>13</v>
      </c>
      <c r="AY7" s="82">
        <f t="shared" si="15"/>
        <v>13</v>
      </c>
      <c r="AZ7" s="82">
        <f t="shared" si="15"/>
        <v>14</v>
      </c>
      <c r="BA7" s="82">
        <f t="shared" si="15"/>
        <v>14</v>
      </c>
      <c r="BB7" s="82">
        <f t="shared" si="15"/>
        <v>14</v>
      </c>
      <c r="BC7" s="82">
        <f t="shared" si="15"/>
        <v>15</v>
      </c>
      <c r="BD7" s="82">
        <f t="shared" si="15"/>
        <v>15</v>
      </c>
      <c r="BE7" s="82">
        <f t="shared" si="15"/>
        <v>15</v>
      </c>
      <c r="BF7" s="82">
        <f t="shared" si="15"/>
        <v>16</v>
      </c>
      <c r="BG7" s="82">
        <f t="shared" si="15"/>
        <v>16</v>
      </c>
      <c r="BH7" s="82">
        <f t="shared" si="15"/>
        <v>16</v>
      </c>
      <c r="BI7" s="82">
        <f t="shared" si="15"/>
        <v>17</v>
      </c>
      <c r="BJ7" s="82">
        <f t="shared" si="15"/>
        <v>17</v>
      </c>
      <c r="BK7" s="82">
        <f t="shared" si="15"/>
        <v>17</v>
      </c>
      <c r="BL7" s="82">
        <f t="shared" si="15"/>
        <v>18</v>
      </c>
      <c r="BM7" s="82">
        <f t="shared" si="15"/>
        <v>18</v>
      </c>
      <c r="BN7" s="82">
        <f t="shared" si="15"/>
        <v>18</v>
      </c>
      <c r="BO7" s="82">
        <f t="shared" si="15"/>
        <v>19</v>
      </c>
      <c r="BP7" s="82">
        <f t="shared" si="15"/>
        <v>19</v>
      </c>
      <c r="BQ7" s="82">
        <f t="shared" si="15"/>
        <v>19</v>
      </c>
      <c r="BR7" s="82">
        <f t="shared" si="15"/>
        <v>20</v>
      </c>
      <c r="BS7" s="82">
        <f t="shared" si="15"/>
        <v>20</v>
      </c>
      <c r="BT7" s="82">
        <f t="shared" si="15"/>
        <v>20</v>
      </c>
      <c r="BU7" s="82">
        <f t="shared" si="15"/>
        <v>21</v>
      </c>
      <c r="BV7" s="82">
        <f t="shared" si="15"/>
        <v>21</v>
      </c>
      <c r="BW7" s="82">
        <f t="shared" si="15"/>
        <v>21</v>
      </c>
      <c r="BX7" s="82">
        <f t="shared" si="15"/>
        <v>22</v>
      </c>
      <c r="BY7" s="82">
        <f t="shared" ref="BY7:EJ7" si="16">INT((BY$8-1)/3)+1</f>
        <v>22</v>
      </c>
      <c r="BZ7" s="82">
        <f t="shared" si="16"/>
        <v>22</v>
      </c>
      <c r="CA7" s="82">
        <f t="shared" si="16"/>
        <v>23</v>
      </c>
      <c r="CB7" s="82">
        <f t="shared" si="16"/>
        <v>23</v>
      </c>
      <c r="CC7" s="82">
        <f t="shared" si="16"/>
        <v>23</v>
      </c>
      <c r="CD7" s="82">
        <f t="shared" si="16"/>
        <v>24</v>
      </c>
      <c r="CE7" s="82">
        <f t="shared" si="16"/>
        <v>24</v>
      </c>
      <c r="CF7" s="82">
        <f t="shared" si="16"/>
        <v>24</v>
      </c>
      <c r="CG7" s="82">
        <f t="shared" si="16"/>
        <v>25</v>
      </c>
      <c r="CH7" s="82">
        <f t="shared" si="16"/>
        <v>25</v>
      </c>
      <c r="CI7" s="82">
        <f t="shared" si="16"/>
        <v>25</v>
      </c>
      <c r="CJ7" s="82">
        <f t="shared" si="16"/>
        <v>26</v>
      </c>
      <c r="CK7" s="82">
        <f t="shared" si="16"/>
        <v>26</v>
      </c>
      <c r="CL7" s="82">
        <f t="shared" si="16"/>
        <v>26</v>
      </c>
      <c r="CM7" s="82">
        <f t="shared" si="16"/>
        <v>27</v>
      </c>
      <c r="CN7" s="82">
        <f t="shared" si="16"/>
        <v>27</v>
      </c>
      <c r="CO7" s="82">
        <f t="shared" si="16"/>
        <v>27</v>
      </c>
      <c r="CP7" s="82">
        <f t="shared" si="16"/>
        <v>28</v>
      </c>
      <c r="CQ7" s="82">
        <f t="shared" si="16"/>
        <v>28</v>
      </c>
      <c r="CR7" s="82">
        <f t="shared" si="16"/>
        <v>28</v>
      </c>
      <c r="CS7" s="82">
        <f t="shared" si="16"/>
        <v>29</v>
      </c>
      <c r="CT7" s="82">
        <f t="shared" si="16"/>
        <v>29</v>
      </c>
      <c r="CU7" s="82">
        <f t="shared" si="16"/>
        <v>29</v>
      </c>
      <c r="CV7" s="82">
        <f t="shared" si="16"/>
        <v>30</v>
      </c>
      <c r="CW7" s="82">
        <f t="shared" si="16"/>
        <v>30</v>
      </c>
      <c r="CX7" s="82">
        <f t="shared" si="16"/>
        <v>30</v>
      </c>
      <c r="CY7" s="82">
        <f t="shared" si="16"/>
        <v>31</v>
      </c>
      <c r="CZ7" s="82">
        <f t="shared" si="16"/>
        <v>31</v>
      </c>
      <c r="DA7" s="82">
        <f t="shared" si="16"/>
        <v>31</v>
      </c>
      <c r="DB7" s="82">
        <f t="shared" si="16"/>
        <v>32</v>
      </c>
      <c r="DC7" s="82">
        <f t="shared" si="16"/>
        <v>32</v>
      </c>
      <c r="DD7" s="82">
        <f t="shared" si="16"/>
        <v>32</v>
      </c>
      <c r="DE7" s="82">
        <f t="shared" si="16"/>
        <v>33</v>
      </c>
      <c r="DF7" s="82">
        <f t="shared" si="16"/>
        <v>33</v>
      </c>
      <c r="DG7" s="82">
        <f t="shared" si="16"/>
        <v>33</v>
      </c>
      <c r="DH7" s="82">
        <f t="shared" si="16"/>
        <v>34</v>
      </c>
      <c r="DI7" s="82">
        <f t="shared" si="16"/>
        <v>34</v>
      </c>
      <c r="DJ7" s="82">
        <f t="shared" si="16"/>
        <v>34</v>
      </c>
      <c r="DK7" s="82">
        <f t="shared" si="16"/>
        <v>35</v>
      </c>
      <c r="DL7" s="82">
        <f t="shared" si="16"/>
        <v>35</v>
      </c>
      <c r="DM7" s="82">
        <f t="shared" si="16"/>
        <v>35</v>
      </c>
      <c r="DN7" s="82">
        <f t="shared" si="16"/>
        <v>36</v>
      </c>
      <c r="DO7" s="82">
        <f t="shared" si="16"/>
        <v>36</v>
      </c>
      <c r="DP7" s="82">
        <f t="shared" si="16"/>
        <v>36</v>
      </c>
      <c r="DQ7" s="82">
        <f t="shared" si="16"/>
        <v>37</v>
      </c>
      <c r="DR7" s="82">
        <f t="shared" si="16"/>
        <v>37</v>
      </c>
      <c r="DS7" s="82">
        <f t="shared" si="16"/>
        <v>37</v>
      </c>
      <c r="DT7" s="82">
        <f t="shared" si="16"/>
        <v>38</v>
      </c>
      <c r="DU7" s="82">
        <f t="shared" si="16"/>
        <v>38</v>
      </c>
      <c r="DV7" s="82">
        <f t="shared" si="16"/>
        <v>38</v>
      </c>
      <c r="DW7" s="82">
        <f t="shared" si="16"/>
        <v>39</v>
      </c>
      <c r="DX7" s="82">
        <f t="shared" si="16"/>
        <v>39</v>
      </c>
      <c r="DY7" s="82">
        <f t="shared" si="16"/>
        <v>39</v>
      </c>
      <c r="DZ7" s="82">
        <f t="shared" si="16"/>
        <v>40</v>
      </c>
      <c r="EA7" s="82">
        <f t="shared" si="16"/>
        <v>40</v>
      </c>
      <c r="EB7" s="82">
        <f t="shared" si="16"/>
        <v>40</v>
      </c>
      <c r="EC7" s="82">
        <f t="shared" si="16"/>
        <v>41</v>
      </c>
      <c r="ED7" s="82">
        <f t="shared" si="16"/>
        <v>41</v>
      </c>
      <c r="EE7" s="82">
        <f t="shared" si="16"/>
        <v>41</v>
      </c>
      <c r="EF7" s="82">
        <f t="shared" si="16"/>
        <v>42</v>
      </c>
      <c r="EG7" s="82">
        <f t="shared" si="16"/>
        <v>42</v>
      </c>
      <c r="EH7" s="82">
        <f t="shared" si="16"/>
        <v>42</v>
      </c>
      <c r="EI7" s="82">
        <f t="shared" si="16"/>
        <v>43</v>
      </c>
      <c r="EJ7" s="82">
        <f t="shared" si="16"/>
        <v>43</v>
      </c>
      <c r="EK7" s="82">
        <f t="shared" ref="EK7:EN7" si="17">INT((EK$8-1)/3)+1</f>
        <v>43</v>
      </c>
      <c r="EL7" s="82">
        <f t="shared" si="17"/>
        <v>44</v>
      </c>
      <c r="EM7" s="82">
        <f t="shared" si="17"/>
        <v>44</v>
      </c>
      <c r="EN7" s="82">
        <f t="shared" si="17"/>
        <v>44</v>
      </c>
    </row>
    <row r="8" spans="1:144" x14ac:dyDescent="0.2">
      <c r="B8" s="83"/>
      <c r="C8" s="83"/>
      <c r="D8" s="83"/>
      <c r="E8" s="83"/>
      <c r="F8" s="83"/>
      <c r="G8" s="83"/>
      <c r="H8" s="83"/>
      <c r="I8" s="83"/>
      <c r="J8" s="83"/>
      <c r="K8" s="83" t="s">
        <v>47</v>
      </c>
      <c r="L8" s="84">
        <v>0</v>
      </c>
      <c r="M8" s="84">
        <f>L8+1</f>
        <v>1</v>
      </c>
      <c r="N8" s="84">
        <f>M8+1</f>
        <v>2</v>
      </c>
      <c r="O8" s="84">
        <f t="shared" ref="O8:BZ8" si="18">N8+1</f>
        <v>3</v>
      </c>
      <c r="P8" s="84">
        <f t="shared" si="18"/>
        <v>4</v>
      </c>
      <c r="Q8" s="84">
        <f t="shared" si="18"/>
        <v>5</v>
      </c>
      <c r="R8" s="84">
        <f t="shared" si="18"/>
        <v>6</v>
      </c>
      <c r="S8" s="84">
        <f t="shared" si="18"/>
        <v>7</v>
      </c>
      <c r="T8" s="84">
        <f t="shared" si="18"/>
        <v>8</v>
      </c>
      <c r="U8" s="84">
        <f t="shared" si="18"/>
        <v>9</v>
      </c>
      <c r="V8" s="84">
        <f t="shared" si="18"/>
        <v>10</v>
      </c>
      <c r="W8" s="84">
        <f t="shared" si="18"/>
        <v>11</v>
      </c>
      <c r="X8" s="84">
        <f t="shared" si="18"/>
        <v>12</v>
      </c>
      <c r="Y8" s="84">
        <f t="shared" si="18"/>
        <v>13</v>
      </c>
      <c r="Z8" s="84">
        <f t="shared" si="18"/>
        <v>14</v>
      </c>
      <c r="AA8" s="84">
        <f t="shared" si="18"/>
        <v>15</v>
      </c>
      <c r="AB8" s="84">
        <f t="shared" si="18"/>
        <v>16</v>
      </c>
      <c r="AC8" s="84">
        <f t="shared" si="18"/>
        <v>17</v>
      </c>
      <c r="AD8" s="84">
        <f t="shared" si="18"/>
        <v>18</v>
      </c>
      <c r="AE8" s="84">
        <f t="shared" si="18"/>
        <v>19</v>
      </c>
      <c r="AF8" s="84">
        <f t="shared" si="18"/>
        <v>20</v>
      </c>
      <c r="AG8" s="84">
        <f t="shared" si="18"/>
        <v>21</v>
      </c>
      <c r="AH8" s="84">
        <f t="shared" si="18"/>
        <v>22</v>
      </c>
      <c r="AI8" s="84">
        <f t="shared" si="18"/>
        <v>23</v>
      </c>
      <c r="AJ8" s="84">
        <f t="shared" si="18"/>
        <v>24</v>
      </c>
      <c r="AK8" s="84">
        <f t="shared" si="18"/>
        <v>25</v>
      </c>
      <c r="AL8" s="84">
        <f t="shared" si="18"/>
        <v>26</v>
      </c>
      <c r="AM8" s="84">
        <f t="shared" si="18"/>
        <v>27</v>
      </c>
      <c r="AN8" s="84">
        <f t="shared" si="18"/>
        <v>28</v>
      </c>
      <c r="AO8" s="84">
        <f t="shared" si="18"/>
        <v>29</v>
      </c>
      <c r="AP8" s="84">
        <f t="shared" si="18"/>
        <v>30</v>
      </c>
      <c r="AQ8" s="84">
        <f t="shared" si="18"/>
        <v>31</v>
      </c>
      <c r="AR8" s="84">
        <f t="shared" si="18"/>
        <v>32</v>
      </c>
      <c r="AS8" s="84">
        <f t="shared" si="18"/>
        <v>33</v>
      </c>
      <c r="AT8" s="84">
        <f t="shared" si="18"/>
        <v>34</v>
      </c>
      <c r="AU8" s="84">
        <f t="shared" si="18"/>
        <v>35</v>
      </c>
      <c r="AV8" s="84">
        <f t="shared" si="18"/>
        <v>36</v>
      </c>
      <c r="AW8" s="84">
        <f t="shared" si="18"/>
        <v>37</v>
      </c>
      <c r="AX8" s="84">
        <f t="shared" si="18"/>
        <v>38</v>
      </c>
      <c r="AY8" s="84">
        <f t="shared" si="18"/>
        <v>39</v>
      </c>
      <c r="AZ8" s="84">
        <f t="shared" si="18"/>
        <v>40</v>
      </c>
      <c r="BA8" s="84">
        <f t="shared" si="18"/>
        <v>41</v>
      </c>
      <c r="BB8" s="84">
        <f t="shared" si="18"/>
        <v>42</v>
      </c>
      <c r="BC8" s="84">
        <f t="shared" si="18"/>
        <v>43</v>
      </c>
      <c r="BD8" s="84">
        <f t="shared" si="18"/>
        <v>44</v>
      </c>
      <c r="BE8" s="84">
        <f t="shared" si="18"/>
        <v>45</v>
      </c>
      <c r="BF8" s="84">
        <f t="shared" si="18"/>
        <v>46</v>
      </c>
      <c r="BG8" s="84">
        <f t="shared" si="18"/>
        <v>47</v>
      </c>
      <c r="BH8" s="84">
        <f t="shared" si="18"/>
        <v>48</v>
      </c>
      <c r="BI8" s="84">
        <f t="shared" si="18"/>
        <v>49</v>
      </c>
      <c r="BJ8" s="84">
        <f t="shared" si="18"/>
        <v>50</v>
      </c>
      <c r="BK8" s="84">
        <f t="shared" si="18"/>
        <v>51</v>
      </c>
      <c r="BL8" s="84">
        <f t="shared" si="18"/>
        <v>52</v>
      </c>
      <c r="BM8" s="84">
        <f t="shared" si="18"/>
        <v>53</v>
      </c>
      <c r="BN8" s="84">
        <f t="shared" si="18"/>
        <v>54</v>
      </c>
      <c r="BO8" s="84">
        <f t="shared" si="18"/>
        <v>55</v>
      </c>
      <c r="BP8" s="84">
        <f t="shared" si="18"/>
        <v>56</v>
      </c>
      <c r="BQ8" s="84">
        <f t="shared" si="18"/>
        <v>57</v>
      </c>
      <c r="BR8" s="84">
        <f t="shared" si="18"/>
        <v>58</v>
      </c>
      <c r="BS8" s="84">
        <f t="shared" si="18"/>
        <v>59</v>
      </c>
      <c r="BT8" s="84">
        <f t="shared" si="18"/>
        <v>60</v>
      </c>
      <c r="BU8" s="84">
        <f t="shared" si="18"/>
        <v>61</v>
      </c>
      <c r="BV8" s="84">
        <f t="shared" si="18"/>
        <v>62</v>
      </c>
      <c r="BW8" s="84">
        <f t="shared" si="18"/>
        <v>63</v>
      </c>
      <c r="BX8" s="84">
        <f t="shared" si="18"/>
        <v>64</v>
      </c>
      <c r="BY8" s="84">
        <f t="shared" si="18"/>
        <v>65</v>
      </c>
      <c r="BZ8" s="84">
        <f t="shared" si="18"/>
        <v>66</v>
      </c>
      <c r="CA8" s="84">
        <f t="shared" ref="CA8:EL8" si="19">BZ8+1</f>
        <v>67</v>
      </c>
      <c r="CB8" s="84">
        <f t="shared" si="19"/>
        <v>68</v>
      </c>
      <c r="CC8" s="84">
        <f t="shared" si="19"/>
        <v>69</v>
      </c>
      <c r="CD8" s="84">
        <f t="shared" si="19"/>
        <v>70</v>
      </c>
      <c r="CE8" s="84">
        <f t="shared" si="19"/>
        <v>71</v>
      </c>
      <c r="CF8" s="84">
        <f t="shared" si="19"/>
        <v>72</v>
      </c>
      <c r="CG8" s="84">
        <f t="shared" si="19"/>
        <v>73</v>
      </c>
      <c r="CH8" s="84">
        <f t="shared" si="19"/>
        <v>74</v>
      </c>
      <c r="CI8" s="84">
        <f t="shared" si="19"/>
        <v>75</v>
      </c>
      <c r="CJ8" s="84">
        <f t="shared" si="19"/>
        <v>76</v>
      </c>
      <c r="CK8" s="84">
        <f t="shared" si="19"/>
        <v>77</v>
      </c>
      <c r="CL8" s="84">
        <f t="shared" si="19"/>
        <v>78</v>
      </c>
      <c r="CM8" s="84">
        <f t="shared" si="19"/>
        <v>79</v>
      </c>
      <c r="CN8" s="84">
        <f t="shared" si="19"/>
        <v>80</v>
      </c>
      <c r="CO8" s="84">
        <f t="shared" si="19"/>
        <v>81</v>
      </c>
      <c r="CP8" s="84">
        <f t="shared" si="19"/>
        <v>82</v>
      </c>
      <c r="CQ8" s="84">
        <f t="shared" si="19"/>
        <v>83</v>
      </c>
      <c r="CR8" s="84">
        <f t="shared" si="19"/>
        <v>84</v>
      </c>
      <c r="CS8" s="84">
        <f t="shared" si="19"/>
        <v>85</v>
      </c>
      <c r="CT8" s="84">
        <f t="shared" si="19"/>
        <v>86</v>
      </c>
      <c r="CU8" s="84">
        <f t="shared" si="19"/>
        <v>87</v>
      </c>
      <c r="CV8" s="84">
        <f t="shared" si="19"/>
        <v>88</v>
      </c>
      <c r="CW8" s="84">
        <f t="shared" si="19"/>
        <v>89</v>
      </c>
      <c r="CX8" s="84">
        <f t="shared" si="19"/>
        <v>90</v>
      </c>
      <c r="CY8" s="84">
        <f t="shared" si="19"/>
        <v>91</v>
      </c>
      <c r="CZ8" s="84">
        <f t="shared" si="19"/>
        <v>92</v>
      </c>
      <c r="DA8" s="84">
        <f t="shared" si="19"/>
        <v>93</v>
      </c>
      <c r="DB8" s="84">
        <f t="shared" si="19"/>
        <v>94</v>
      </c>
      <c r="DC8" s="84">
        <f t="shared" si="19"/>
        <v>95</v>
      </c>
      <c r="DD8" s="84">
        <f t="shared" si="19"/>
        <v>96</v>
      </c>
      <c r="DE8" s="84">
        <f t="shared" si="19"/>
        <v>97</v>
      </c>
      <c r="DF8" s="84">
        <f t="shared" si="19"/>
        <v>98</v>
      </c>
      <c r="DG8" s="84">
        <f t="shared" si="19"/>
        <v>99</v>
      </c>
      <c r="DH8" s="84">
        <f t="shared" si="19"/>
        <v>100</v>
      </c>
      <c r="DI8" s="84">
        <f t="shared" si="19"/>
        <v>101</v>
      </c>
      <c r="DJ8" s="84">
        <f t="shared" si="19"/>
        <v>102</v>
      </c>
      <c r="DK8" s="84">
        <f t="shared" si="19"/>
        <v>103</v>
      </c>
      <c r="DL8" s="84">
        <f t="shared" si="19"/>
        <v>104</v>
      </c>
      <c r="DM8" s="84">
        <f t="shared" si="19"/>
        <v>105</v>
      </c>
      <c r="DN8" s="84">
        <f t="shared" si="19"/>
        <v>106</v>
      </c>
      <c r="DO8" s="84">
        <f t="shared" si="19"/>
        <v>107</v>
      </c>
      <c r="DP8" s="84">
        <f t="shared" si="19"/>
        <v>108</v>
      </c>
      <c r="DQ8" s="84">
        <f t="shared" si="19"/>
        <v>109</v>
      </c>
      <c r="DR8" s="84">
        <f t="shared" si="19"/>
        <v>110</v>
      </c>
      <c r="DS8" s="84">
        <f t="shared" si="19"/>
        <v>111</v>
      </c>
      <c r="DT8" s="84">
        <f t="shared" si="19"/>
        <v>112</v>
      </c>
      <c r="DU8" s="84">
        <f t="shared" si="19"/>
        <v>113</v>
      </c>
      <c r="DV8" s="84">
        <f t="shared" si="19"/>
        <v>114</v>
      </c>
      <c r="DW8" s="84">
        <f t="shared" si="19"/>
        <v>115</v>
      </c>
      <c r="DX8" s="84">
        <f t="shared" si="19"/>
        <v>116</v>
      </c>
      <c r="DY8" s="84">
        <f t="shared" si="19"/>
        <v>117</v>
      </c>
      <c r="DZ8" s="84">
        <f t="shared" si="19"/>
        <v>118</v>
      </c>
      <c r="EA8" s="84">
        <f t="shared" si="19"/>
        <v>119</v>
      </c>
      <c r="EB8" s="84">
        <f t="shared" si="19"/>
        <v>120</v>
      </c>
      <c r="EC8" s="84">
        <f t="shared" si="19"/>
        <v>121</v>
      </c>
      <c r="ED8" s="84">
        <f t="shared" si="19"/>
        <v>122</v>
      </c>
      <c r="EE8" s="84">
        <f t="shared" si="19"/>
        <v>123</v>
      </c>
      <c r="EF8" s="84">
        <f t="shared" si="19"/>
        <v>124</v>
      </c>
      <c r="EG8" s="84">
        <f t="shared" si="19"/>
        <v>125</v>
      </c>
      <c r="EH8" s="84">
        <f t="shared" si="19"/>
        <v>126</v>
      </c>
      <c r="EI8" s="84">
        <f t="shared" si="19"/>
        <v>127</v>
      </c>
      <c r="EJ8" s="84">
        <f t="shared" si="19"/>
        <v>128</v>
      </c>
      <c r="EK8" s="84">
        <f t="shared" si="19"/>
        <v>129</v>
      </c>
      <c r="EL8" s="84">
        <f t="shared" si="19"/>
        <v>130</v>
      </c>
      <c r="EM8" s="84">
        <f t="shared" ref="EM8:EN8" si="20">EL8+1</f>
        <v>131</v>
      </c>
      <c r="EN8" s="84">
        <f t="shared" si="20"/>
        <v>132</v>
      </c>
    </row>
    <row r="9" spans="1:144" hidden="1" outlineLevel="1" x14ac:dyDescent="0.2">
      <c r="B9" s="72"/>
      <c r="C9" s="72"/>
      <c r="D9" s="72"/>
      <c r="E9" s="72"/>
      <c r="F9" s="72"/>
      <c r="G9" s="72"/>
      <c r="H9" s="72"/>
      <c r="I9" s="72"/>
      <c r="J9" s="72"/>
      <c r="K9" s="72" t="s">
        <v>48</v>
      </c>
      <c r="L9" s="85" t="b">
        <f t="shared" ref="L9:BW9" si="21">L$2&lt;=$J$5</f>
        <v>1</v>
      </c>
      <c r="M9" s="85" t="b">
        <f t="shared" si="21"/>
        <v>1</v>
      </c>
      <c r="N9" s="85" t="b">
        <f t="shared" si="21"/>
        <v>1</v>
      </c>
      <c r="O9" s="85" t="b">
        <f t="shared" si="21"/>
        <v>1</v>
      </c>
      <c r="P9" s="85" t="b">
        <f t="shared" si="21"/>
        <v>1</v>
      </c>
      <c r="Q9" s="85" t="b">
        <f t="shared" si="21"/>
        <v>1</v>
      </c>
      <c r="R9" s="85" t="b">
        <f t="shared" si="21"/>
        <v>1</v>
      </c>
      <c r="S9" s="85" t="b">
        <f t="shared" si="21"/>
        <v>1</v>
      </c>
      <c r="T9" s="85" t="b">
        <f t="shared" si="21"/>
        <v>1</v>
      </c>
      <c r="U9" s="85" t="b">
        <f t="shared" si="21"/>
        <v>1</v>
      </c>
      <c r="V9" s="85" t="b">
        <f t="shared" si="21"/>
        <v>1</v>
      </c>
      <c r="W9" s="85" t="b">
        <f t="shared" si="21"/>
        <v>1</v>
      </c>
      <c r="X9" s="85" t="b">
        <f t="shared" si="21"/>
        <v>1</v>
      </c>
      <c r="Y9" s="85" t="b">
        <f t="shared" si="21"/>
        <v>1</v>
      </c>
      <c r="Z9" s="85" t="b">
        <f t="shared" si="21"/>
        <v>1</v>
      </c>
      <c r="AA9" s="85" t="b">
        <f t="shared" si="21"/>
        <v>1</v>
      </c>
      <c r="AB9" s="85" t="b">
        <f t="shared" si="21"/>
        <v>1</v>
      </c>
      <c r="AC9" s="85" t="b">
        <f t="shared" si="21"/>
        <v>1</v>
      </c>
      <c r="AD9" s="85" t="b">
        <f t="shared" si="21"/>
        <v>1</v>
      </c>
      <c r="AE9" s="85" t="b">
        <f t="shared" si="21"/>
        <v>1</v>
      </c>
      <c r="AF9" s="85" t="b">
        <f t="shared" si="21"/>
        <v>1</v>
      </c>
      <c r="AG9" s="85" t="b">
        <f t="shared" si="21"/>
        <v>1</v>
      </c>
      <c r="AH9" s="85" t="b">
        <f t="shared" si="21"/>
        <v>1</v>
      </c>
      <c r="AI9" s="85" t="b">
        <f t="shared" si="21"/>
        <v>1</v>
      </c>
      <c r="AJ9" s="85" t="b">
        <f t="shared" si="21"/>
        <v>1</v>
      </c>
      <c r="AK9" s="85" t="b">
        <f t="shared" si="21"/>
        <v>1</v>
      </c>
      <c r="AL9" s="85" t="b">
        <f t="shared" si="21"/>
        <v>1</v>
      </c>
      <c r="AM9" s="85" t="b">
        <f t="shared" si="21"/>
        <v>1</v>
      </c>
      <c r="AN9" s="85" t="b">
        <f t="shared" si="21"/>
        <v>1</v>
      </c>
      <c r="AO9" s="85" t="b">
        <f t="shared" si="21"/>
        <v>1</v>
      </c>
      <c r="AP9" s="85" t="b">
        <f t="shared" si="21"/>
        <v>1</v>
      </c>
      <c r="AQ9" s="85" t="b">
        <f t="shared" si="21"/>
        <v>1</v>
      </c>
      <c r="AR9" s="85" t="b">
        <f t="shared" si="21"/>
        <v>1</v>
      </c>
      <c r="AS9" s="85" t="b">
        <f t="shared" si="21"/>
        <v>1</v>
      </c>
      <c r="AT9" s="85" t="b">
        <f t="shared" si="21"/>
        <v>1</v>
      </c>
      <c r="AU9" s="85" t="b">
        <f t="shared" si="21"/>
        <v>1</v>
      </c>
      <c r="AV9" s="85" t="b">
        <f t="shared" si="21"/>
        <v>1</v>
      </c>
      <c r="AW9" s="85" t="b">
        <f t="shared" si="21"/>
        <v>1</v>
      </c>
      <c r="AX9" s="85" t="b">
        <f t="shared" si="21"/>
        <v>1</v>
      </c>
      <c r="AY9" s="85" t="b">
        <f t="shared" si="21"/>
        <v>1</v>
      </c>
      <c r="AZ9" s="85" t="b">
        <f t="shared" si="21"/>
        <v>1</v>
      </c>
      <c r="BA9" s="85" t="b">
        <f t="shared" si="21"/>
        <v>1</v>
      </c>
      <c r="BB9" s="85" t="b">
        <f t="shared" si="21"/>
        <v>1</v>
      </c>
      <c r="BC9" s="85" t="b">
        <f t="shared" si="21"/>
        <v>1</v>
      </c>
      <c r="BD9" s="85" t="b">
        <f t="shared" si="21"/>
        <v>1</v>
      </c>
      <c r="BE9" s="85" t="b">
        <f t="shared" si="21"/>
        <v>1</v>
      </c>
      <c r="BF9" s="85" t="b">
        <f t="shared" si="21"/>
        <v>1</v>
      </c>
      <c r="BG9" s="85" t="b">
        <f t="shared" si="21"/>
        <v>1</v>
      </c>
      <c r="BH9" s="85" t="b">
        <f t="shared" si="21"/>
        <v>1</v>
      </c>
      <c r="BI9" s="85" t="b">
        <f t="shared" si="21"/>
        <v>1</v>
      </c>
      <c r="BJ9" s="85" t="b">
        <f t="shared" si="21"/>
        <v>1</v>
      </c>
      <c r="BK9" s="85" t="b">
        <f t="shared" si="21"/>
        <v>1</v>
      </c>
      <c r="BL9" s="85" t="b">
        <f t="shared" si="21"/>
        <v>1</v>
      </c>
      <c r="BM9" s="85" t="b">
        <f t="shared" si="21"/>
        <v>1</v>
      </c>
      <c r="BN9" s="85" t="b">
        <f t="shared" si="21"/>
        <v>1</v>
      </c>
      <c r="BO9" s="85" t="b">
        <f t="shared" si="21"/>
        <v>1</v>
      </c>
      <c r="BP9" s="85" t="b">
        <f t="shared" si="21"/>
        <v>1</v>
      </c>
      <c r="BQ9" s="85" t="b">
        <f t="shared" si="21"/>
        <v>1</v>
      </c>
      <c r="BR9" s="85" t="b">
        <f t="shared" si="21"/>
        <v>1</v>
      </c>
      <c r="BS9" s="85" t="b">
        <f t="shared" si="21"/>
        <v>1</v>
      </c>
      <c r="BT9" s="85" t="b">
        <f t="shared" si="21"/>
        <v>1</v>
      </c>
      <c r="BU9" s="85" t="b">
        <f t="shared" si="21"/>
        <v>1</v>
      </c>
      <c r="BV9" s="85" t="b">
        <f t="shared" si="21"/>
        <v>1</v>
      </c>
      <c r="BW9" s="85" t="b">
        <f t="shared" si="21"/>
        <v>1</v>
      </c>
      <c r="BX9" s="85" t="b">
        <f t="shared" ref="BX9:EI9" si="22">BX$2&lt;=$J$5</f>
        <v>1</v>
      </c>
      <c r="BY9" s="85" t="b">
        <f t="shared" si="22"/>
        <v>1</v>
      </c>
      <c r="BZ9" s="85" t="b">
        <f t="shared" si="22"/>
        <v>1</v>
      </c>
      <c r="CA9" s="85" t="b">
        <f t="shared" si="22"/>
        <v>0</v>
      </c>
      <c r="CB9" s="85" t="b">
        <f t="shared" si="22"/>
        <v>0</v>
      </c>
      <c r="CC9" s="85" t="b">
        <f t="shared" si="22"/>
        <v>0</v>
      </c>
      <c r="CD9" s="85" t="b">
        <f t="shared" si="22"/>
        <v>0</v>
      </c>
      <c r="CE9" s="85" t="b">
        <f t="shared" si="22"/>
        <v>0</v>
      </c>
      <c r="CF9" s="85" t="b">
        <f t="shared" si="22"/>
        <v>0</v>
      </c>
      <c r="CG9" s="85" t="b">
        <f t="shared" si="22"/>
        <v>0</v>
      </c>
      <c r="CH9" s="85" t="b">
        <f t="shared" si="22"/>
        <v>0</v>
      </c>
      <c r="CI9" s="85" t="b">
        <f t="shared" si="22"/>
        <v>0</v>
      </c>
      <c r="CJ9" s="85" t="b">
        <f t="shared" si="22"/>
        <v>0</v>
      </c>
      <c r="CK9" s="85" t="b">
        <f t="shared" si="22"/>
        <v>0</v>
      </c>
      <c r="CL9" s="85" t="b">
        <f t="shared" si="22"/>
        <v>0</v>
      </c>
      <c r="CM9" s="85" t="b">
        <f t="shared" si="22"/>
        <v>0</v>
      </c>
      <c r="CN9" s="85" t="b">
        <f t="shared" si="22"/>
        <v>0</v>
      </c>
      <c r="CO9" s="85" t="b">
        <f t="shared" si="22"/>
        <v>0</v>
      </c>
      <c r="CP9" s="85" t="b">
        <f t="shared" si="22"/>
        <v>0</v>
      </c>
      <c r="CQ9" s="85" t="b">
        <f t="shared" si="22"/>
        <v>0</v>
      </c>
      <c r="CR9" s="85" t="b">
        <f t="shared" si="22"/>
        <v>0</v>
      </c>
      <c r="CS9" s="85" t="b">
        <f t="shared" si="22"/>
        <v>0</v>
      </c>
      <c r="CT9" s="85" t="b">
        <f t="shared" si="22"/>
        <v>0</v>
      </c>
      <c r="CU9" s="85" t="b">
        <f t="shared" si="22"/>
        <v>0</v>
      </c>
      <c r="CV9" s="85" t="b">
        <f t="shared" si="22"/>
        <v>0</v>
      </c>
      <c r="CW9" s="85" t="b">
        <f t="shared" si="22"/>
        <v>0</v>
      </c>
      <c r="CX9" s="85" t="b">
        <f t="shared" si="22"/>
        <v>0</v>
      </c>
      <c r="CY9" s="85" t="b">
        <f t="shared" si="22"/>
        <v>0</v>
      </c>
      <c r="CZ9" s="85" t="b">
        <f t="shared" si="22"/>
        <v>0</v>
      </c>
      <c r="DA9" s="85" t="b">
        <f t="shared" si="22"/>
        <v>0</v>
      </c>
      <c r="DB9" s="85" t="b">
        <f t="shared" si="22"/>
        <v>0</v>
      </c>
      <c r="DC9" s="85" t="b">
        <f t="shared" si="22"/>
        <v>0</v>
      </c>
      <c r="DD9" s="85" t="b">
        <f t="shared" si="22"/>
        <v>0</v>
      </c>
      <c r="DE9" s="85" t="b">
        <f t="shared" si="22"/>
        <v>0</v>
      </c>
      <c r="DF9" s="85" t="b">
        <f t="shared" si="22"/>
        <v>0</v>
      </c>
      <c r="DG9" s="85" t="b">
        <f t="shared" si="22"/>
        <v>0</v>
      </c>
      <c r="DH9" s="85" t="b">
        <f t="shared" si="22"/>
        <v>0</v>
      </c>
      <c r="DI9" s="85" t="b">
        <f t="shared" si="22"/>
        <v>0</v>
      </c>
      <c r="DJ9" s="85" t="b">
        <f t="shared" si="22"/>
        <v>0</v>
      </c>
      <c r="DK9" s="85" t="b">
        <f t="shared" si="22"/>
        <v>0</v>
      </c>
      <c r="DL9" s="85" t="b">
        <f t="shared" si="22"/>
        <v>0</v>
      </c>
      <c r="DM9" s="85" t="b">
        <f t="shared" si="22"/>
        <v>0</v>
      </c>
      <c r="DN9" s="85" t="b">
        <f t="shared" si="22"/>
        <v>0</v>
      </c>
      <c r="DO9" s="85" t="b">
        <f t="shared" si="22"/>
        <v>0</v>
      </c>
      <c r="DP9" s="85" t="b">
        <f t="shared" si="22"/>
        <v>0</v>
      </c>
      <c r="DQ9" s="85" t="b">
        <f t="shared" si="22"/>
        <v>0</v>
      </c>
      <c r="DR9" s="85" t="b">
        <f t="shared" si="22"/>
        <v>0</v>
      </c>
      <c r="DS9" s="85" t="b">
        <f t="shared" si="22"/>
        <v>0</v>
      </c>
      <c r="DT9" s="85" t="b">
        <f t="shared" si="22"/>
        <v>0</v>
      </c>
      <c r="DU9" s="85" t="b">
        <f t="shared" si="22"/>
        <v>0</v>
      </c>
      <c r="DV9" s="85" t="b">
        <f t="shared" si="22"/>
        <v>0</v>
      </c>
      <c r="DW9" s="85" t="b">
        <f t="shared" si="22"/>
        <v>0</v>
      </c>
      <c r="DX9" s="85" t="b">
        <f t="shared" si="22"/>
        <v>0</v>
      </c>
      <c r="DY9" s="85" t="b">
        <f t="shared" si="22"/>
        <v>0</v>
      </c>
      <c r="DZ9" s="85" t="b">
        <f t="shared" si="22"/>
        <v>0</v>
      </c>
      <c r="EA9" s="85" t="b">
        <f t="shared" si="22"/>
        <v>0</v>
      </c>
      <c r="EB9" s="85" t="b">
        <f t="shared" si="22"/>
        <v>0</v>
      </c>
      <c r="EC9" s="85" t="b">
        <f t="shared" si="22"/>
        <v>0</v>
      </c>
      <c r="ED9" s="85" t="b">
        <f t="shared" si="22"/>
        <v>0</v>
      </c>
      <c r="EE9" s="85" t="b">
        <f t="shared" si="22"/>
        <v>0</v>
      </c>
      <c r="EF9" s="85" t="b">
        <f t="shared" si="22"/>
        <v>0</v>
      </c>
      <c r="EG9" s="85" t="b">
        <f t="shared" si="22"/>
        <v>0</v>
      </c>
      <c r="EH9" s="85" t="b">
        <f t="shared" si="22"/>
        <v>0</v>
      </c>
      <c r="EI9" s="85" t="b">
        <f t="shared" si="22"/>
        <v>0</v>
      </c>
      <c r="EJ9" s="85" t="b">
        <f t="shared" ref="EJ9:EN9" si="23">EJ$2&lt;=$J$5</f>
        <v>0</v>
      </c>
      <c r="EK9" s="85" t="b">
        <f t="shared" si="23"/>
        <v>0</v>
      </c>
      <c r="EL9" s="85" t="b">
        <f t="shared" si="23"/>
        <v>0</v>
      </c>
      <c r="EM9" s="85" t="b">
        <f t="shared" si="23"/>
        <v>0</v>
      </c>
      <c r="EN9" s="85" t="b">
        <f t="shared" si="23"/>
        <v>0</v>
      </c>
    </row>
    <row r="10" spans="1:144" hidden="1" outlineLevel="1" x14ac:dyDescent="0.2">
      <c r="B10" s="83"/>
      <c r="C10" s="83"/>
      <c r="D10" s="83"/>
      <c r="E10" s="83"/>
      <c r="F10" s="83"/>
      <c r="G10" s="83"/>
      <c r="H10" s="83"/>
      <c r="I10" s="83"/>
      <c r="J10" s="83"/>
      <c r="K10" s="83" t="s">
        <v>118</v>
      </c>
      <c r="L10" s="86" t="b">
        <f t="shared" ref="L10:BW10" si="24">$J$5=L$2</f>
        <v>0</v>
      </c>
      <c r="M10" s="86" t="b">
        <f t="shared" si="24"/>
        <v>0</v>
      </c>
      <c r="N10" s="86" t="b">
        <f t="shared" si="24"/>
        <v>0</v>
      </c>
      <c r="O10" s="86" t="b">
        <f t="shared" si="24"/>
        <v>0</v>
      </c>
      <c r="P10" s="86" t="b">
        <f t="shared" si="24"/>
        <v>0</v>
      </c>
      <c r="Q10" s="86" t="b">
        <f t="shared" si="24"/>
        <v>0</v>
      </c>
      <c r="R10" s="86" t="b">
        <f t="shared" si="24"/>
        <v>0</v>
      </c>
      <c r="S10" s="86" t="b">
        <f t="shared" si="24"/>
        <v>0</v>
      </c>
      <c r="T10" s="86" t="b">
        <f t="shared" si="24"/>
        <v>0</v>
      </c>
      <c r="U10" s="86" t="b">
        <f t="shared" si="24"/>
        <v>0</v>
      </c>
      <c r="V10" s="86" t="b">
        <f t="shared" si="24"/>
        <v>0</v>
      </c>
      <c r="W10" s="86" t="b">
        <f t="shared" si="24"/>
        <v>0</v>
      </c>
      <c r="X10" s="86" t="b">
        <f t="shared" si="24"/>
        <v>0</v>
      </c>
      <c r="Y10" s="86" t="b">
        <f t="shared" si="24"/>
        <v>0</v>
      </c>
      <c r="Z10" s="86" t="b">
        <f t="shared" si="24"/>
        <v>0</v>
      </c>
      <c r="AA10" s="86" t="b">
        <f t="shared" si="24"/>
        <v>0</v>
      </c>
      <c r="AB10" s="86" t="b">
        <f t="shared" si="24"/>
        <v>0</v>
      </c>
      <c r="AC10" s="86" t="b">
        <f t="shared" si="24"/>
        <v>0</v>
      </c>
      <c r="AD10" s="86" t="b">
        <f t="shared" si="24"/>
        <v>0</v>
      </c>
      <c r="AE10" s="86" t="b">
        <f t="shared" si="24"/>
        <v>0</v>
      </c>
      <c r="AF10" s="86" t="b">
        <f t="shared" si="24"/>
        <v>0</v>
      </c>
      <c r="AG10" s="86" t="b">
        <f t="shared" si="24"/>
        <v>0</v>
      </c>
      <c r="AH10" s="86" t="b">
        <f t="shared" si="24"/>
        <v>0</v>
      </c>
      <c r="AI10" s="86" t="b">
        <f t="shared" si="24"/>
        <v>0</v>
      </c>
      <c r="AJ10" s="86" t="b">
        <f t="shared" si="24"/>
        <v>0</v>
      </c>
      <c r="AK10" s="86" t="b">
        <f t="shared" si="24"/>
        <v>0</v>
      </c>
      <c r="AL10" s="86" t="b">
        <f t="shared" si="24"/>
        <v>0</v>
      </c>
      <c r="AM10" s="86" t="b">
        <f t="shared" si="24"/>
        <v>0</v>
      </c>
      <c r="AN10" s="86" t="b">
        <f t="shared" si="24"/>
        <v>0</v>
      </c>
      <c r="AO10" s="86" t="b">
        <f t="shared" si="24"/>
        <v>0</v>
      </c>
      <c r="AP10" s="86" t="b">
        <f t="shared" si="24"/>
        <v>0</v>
      </c>
      <c r="AQ10" s="86" t="b">
        <f t="shared" si="24"/>
        <v>0</v>
      </c>
      <c r="AR10" s="86" t="b">
        <f t="shared" si="24"/>
        <v>0</v>
      </c>
      <c r="AS10" s="86" t="b">
        <f t="shared" si="24"/>
        <v>0</v>
      </c>
      <c r="AT10" s="86" t="b">
        <f t="shared" si="24"/>
        <v>0</v>
      </c>
      <c r="AU10" s="86" t="b">
        <f t="shared" si="24"/>
        <v>0</v>
      </c>
      <c r="AV10" s="86" t="b">
        <f t="shared" si="24"/>
        <v>0</v>
      </c>
      <c r="AW10" s="86" t="b">
        <f t="shared" si="24"/>
        <v>0</v>
      </c>
      <c r="AX10" s="86" t="b">
        <f t="shared" si="24"/>
        <v>0</v>
      </c>
      <c r="AY10" s="86" t="b">
        <f t="shared" si="24"/>
        <v>0</v>
      </c>
      <c r="AZ10" s="86" t="b">
        <f t="shared" si="24"/>
        <v>0</v>
      </c>
      <c r="BA10" s="86" t="b">
        <f t="shared" si="24"/>
        <v>0</v>
      </c>
      <c r="BB10" s="86" t="b">
        <f t="shared" si="24"/>
        <v>0</v>
      </c>
      <c r="BC10" s="86" t="b">
        <f t="shared" si="24"/>
        <v>0</v>
      </c>
      <c r="BD10" s="86" t="b">
        <f t="shared" si="24"/>
        <v>0</v>
      </c>
      <c r="BE10" s="86" t="b">
        <f t="shared" si="24"/>
        <v>0</v>
      </c>
      <c r="BF10" s="86" t="b">
        <f t="shared" si="24"/>
        <v>0</v>
      </c>
      <c r="BG10" s="86" t="b">
        <f t="shared" si="24"/>
        <v>0</v>
      </c>
      <c r="BH10" s="86" t="b">
        <f t="shared" si="24"/>
        <v>0</v>
      </c>
      <c r="BI10" s="86" t="b">
        <f t="shared" si="24"/>
        <v>0</v>
      </c>
      <c r="BJ10" s="86" t="b">
        <f t="shared" si="24"/>
        <v>0</v>
      </c>
      <c r="BK10" s="86" t="b">
        <f t="shared" si="24"/>
        <v>0</v>
      </c>
      <c r="BL10" s="86" t="b">
        <f t="shared" si="24"/>
        <v>0</v>
      </c>
      <c r="BM10" s="86" t="b">
        <f t="shared" si="24"/>
        <v>0</v>
      </c>
      <c r="BN10" s="86" t="b">
        <f t="shared" si="24"/>
        <v>0</v>
      </c>
      <c r="BO10" s="86" t="b">
        <f t="shared" si="24"/>
        <v>0</v>
      </c>
      <c r="BP10" s="86" t="b">
        <f t="shared" si="24"/>
        <v>0</v>
      </c>
      <c r="BQ10" s="86" t="b">
        <f t="shared" si="24"/>
        <v>0</v>
      </c>
      <c r="BR10" s="86" t="b">
        <f t="shared" si="24"/>
        <v>0</v>
      </c>
      <c r="BS10" s="86" t="b">
        <f t="shared" si="24"/>
        <v>0</v>
      </c>
      <c r="BT10" s="86" t="b">
        <f t="shared" si="24"/>
        <v>0</v>
      </c>
      <c r="BU10" s="86" t="b">
        <f t="shared" si="24"/>
        <v>0</v>
      </c>
      <c r="BV10" s="86" t="b">
        <f t="shared" si="24"/>
        <v>0</v>
      </c>
      <c r="BW10" s="86" t="b">
        <f t="shared" si="24"/>
        <v>0</v>
      </c>
      <c r="BX10" s="86" t="b">
        <f t="shared" ref="BX10:EI10" si="25">$J$5=BX$2</f>
        <v>0</v>
      </c>
      <c r="BY10" s="86" t="b">
        <f t="shared" si="25"/>
        <v>0</v>
      </c>
      <c r="BZ10" s="86" t="b">
        <f t="shared" si="25"/>
        <v>1</v>
      </c>
      <c r="CA10" s="86" t="b">
        <f t="shared" si="25"/>
        <v>0</v>
      </c>
      <c r="CB10" s="86" t="b">
        <f t="shared" si="25"/>
        <v>0</v>
      </c>
      <c r="CC10" s="86" t="b">
        <f t="shared" si="25"/>
        <v>0</v>
      </c>
      <c r="CD10" s="86" t="b">
        <f t="shared" si="25"/>
        <v>0</v>
      </c>
      <c r="CE10" s="86" t="b">
        <f t="shared" si="25"/>
        <v>0</v>
      </c>
      <c r="CF10" s="86" t="b">
        <f t="shared" si="25"/>
        <v>0</v>
      </c>
      <c r="CG10" s="86" t="b">
        <f t="shared" si="25"/>
        <v>0</v>
      </c>
      <c r="CH10" s="86" t="b">
        <f t="shared" si="25"/>
        <v>0</v>
      </c>
      <c r="CI10" s="86" t="b">
        <f t="shared" si="25"/>
        <v>0</v>
      </c>
      <c r="CJ10" s="86" t="b">
        <f t="shared" si="25"/>
        <v>0</v>
      </c>
      <c r="CK10" s="86" t="b">
        <f t="shared" si="25"/>
        <v>0</v>
      </c>
      <c r="CL10" s="86" t="b">
        <f t="shared" si="25"/>
        <v>0</v>
      </c>
      <c r="CM10" s="86" t="b">
        <f t="shared" si="25"/>
        <v>0</v>
      </c>
      <c r="CN10" s="86" t="b">
        <f t="shared" si="25"/>
        <v>0</v>
      </c>
      <c r="CO10" s="86" t="b">
        <f t="shared" si="25"/>
        <v>0</v>
      </c>
      <c r="CP10" s="86" t="b">
        <f t="shared" si="25"/>
        <v>0</v>
      </c>
      <c r="CQ10" s="86" t="b">
        <f t="shared" si="25"/>
        <v>0</v>
      </c>
      <c r="CR10" s="86" t="b">
        <f t="shared" si="25"/>
        <v>0</v>
      </c>
      <c r="CS10" s="86" t="b">
        <f t="shared" si="25"/>
        <v>0</v>
      </c>
      <c r="CT10" s="86" t="b">
        <f t="shared" si="25"/>
        <v>0</v>
      </c>
      <c r="CU10" s="86" t="b">
        <f t="shared" si="25"/>
        <v>0</v>
      </c>
      <c r="CV10" s="86" t="b">
        <f t="shared" si="25"/>
        <v>0</v>
      </c>
      <c r="CW10" s="86" t="b">
        <f t="shared" si="25"/>
        <v>0</v>
      </c>
      <c r="CX10" s="86" t="b">
        <f t="shared" si="25"/>
        <v>0</v>
      </c>
      <c r="CY10" s="86" t="b">
        <f t="shared" si="25"/>
        <v>0</v>
      </c>
      <c r="CZ10" s="86" t="b">
        <f t="shared" si="25"/>
        <v>0</v>
      </c>
      <c r="DA10" s="86" t="b">
        <f t="shared" si="25"/>
        <v>0</v>
      </c>
      <c r="DB10" s="86" t="b">
        <f t="shared" si="25"/>
        <v>0</v>
      </c>
      <c r="DC10" s="86" t="b">
        <f t="shared" si="25"/>
        <v>0</v>
      </c>
      <c r="DD10" s="86" t="b">
        <f t="shared" si="25"/>
        <v>0</v>
      </c>
      <c r="DE10" s="86" t="b">
        <f t="shared" si="25"/>
        <v>0</v>
      </c>
      <c r="DF10" s="86" t="b">
        <f t="shared" si="25"/>
        <v>0</v>
      </c>
      <c r="DG10" s="86" t="b">
        <f t="shared" si="25"/>
        <v>0</v>
      </c>
      <c r="DH10" s="86" t="b">
        <f t="shared" si="25"/>
        <v>0</v>
      </c>
      <c r="DI10" s="86" t="b">
        <f t="shared" si="25"/>
        <v>0</v>
      </c>
      <c r="DJ10" s="86" t="b">
        <f t="shared" si="25"/>
        <v>0</v>
      </c>
      <c r="DK10" s="86" t="b">
        <f t="shared" si="25"/>
        <v>0</v>
      </c>
      <c r="DL10" s="86" t="b">
        <f t="shared" si="25"/>
        <v>0</v>
      </c>
      <c r="DM10" s="86" t="b">
        <f t="shared" si="25"/>
        <v>0</v>
      </c>
      <c r="DN10" s="86" t="b">
        <f t="shared" si="25"/>
        <v>0</v>
      </c>
      <c r="DO10" s="86" t="b">
        <f t="shared" si="25"/>
        <v>0</v>
      </c>
      <c r="DP10" s="86" t="b">
        <f t="shared" si="25"/>
        <v>0</v>
      </c>
      <c r="DQ10" s="86" t="b">
        <f t="shared" si="25"/>
        <v>0</v>
      </c>
      <c r="DR10" s="86" t="b">
        <f t="shared" si="25"/>
        <v>0</v>
      </c>
      <c r="DS10" s="86" t="b">
        <f t="shared" si="25"/>
        <v>0</v>
      </c>
      <c r="DT10" s="86" t="b">
        <f t="shared" si="25"/>
        <v>0</v>
      </c>
      <c r="DU10" s="86" t="b">
        <f t="shared" si="25"/>
        <v>0</v>
      </c>
      <c r="DV10" s="86" t="b">
        <f t="shared" si="25"/>
        <v>0</v>
      </c>
      <c r="DW10" s="86" t="b">
        <f t="shared" si="25"/>
        <v>0</v>
      </c>
      <c r="DX10" s="86" t="b">
        <f t="shared" si="25"/>
        <v>0</v>
      </c>
      <c r="DY10" s="86" t="b">
        <f t="shared" si="25"/>
        <v>0</v>
      </c>
      <c r="DZ10" s="86" t="b">
        <f t="shared" si="25"/>
        <v>0</v>
      </c>
      <c r="EA10" s="86" t="b">
        <f t="shared" si="25"/>
        <v>0</v>
      </c>
      <c r="EB10" s="86" t="b">
        <f t="shared" si="25"/>
        <v>0</v>
      </c>
      <c r="EC10" s="86" t="b">
        <f t="shared" si="25"/>
        <v>0</v>
      </c>
      <c r="ED10" s="86" t="b">
        <f t="shared" si="25"/>
        <v>0</v>
      </c>
      <c r="EE10" s="86" t="b">
        <f t="shared" si="25"/>
        <v>0</v>
      </c>
      <c r="EF10" s="86" t="b">
        <f t="shared" si="25"/>
        <v>0</v>
      </c>
      <c r="EG10" s="86" t="b">
        <f t="shared" si="25"/>
        <v>0</v>
      </c>
      <c r="EH10" s="86" t="b">
        <f t="shared" si="25"/>
        <v>0</v>
      </c>
      <c r="EI10" s="86" t="b">
        <f t="shared" si="25"/>
        <v>0</v>
      </c>
      <c r="EJ10" s="86" t="b">
        <f t="shared" ref="EJ10:EN10" si="26">$J$5=EJ$2</f>
        <v>0</v>
      </c>
      <c r="EK10" s="86" t="b">
        <f t="shared" si="26"/>
        <v>0</v>
      </c>
      <c r="EL10" s="86" t="b">
        <f t="shared" si="26"/>
        <v>0</v>
      </c>
      <c r="EM10" s="86" t="b">
        <f t="shared" si="26"/>
        <v>0</v>
      </c>
      <c r="EN10" s="86" t="b">
        <f t="shared" si="26"/>
        <v>0</v>
      </c>
    </row>
    <row r="11" spans="1:144" collapsed="1" x14ac:dyDescent="0.2"/>
    <row r="13" spans="1:144" x14ac:dyDescent="0.2">
      <c r="C13" s="87" t="s">
        <v>119</v>
      </c>
      <c r="D13" s="88"/>
      <c r="E13" s="88"/>
      <c r="F13" s="89"/>
      <c r="G13" s="90" t="s">
        <v>120</v>
      </c>
      <c r="H13" s="67" t="s">
        <v>49</v>
      </c>
      <c r="K13" s="91">
        <f>SUM(L13:EB13)</f>
        <v>9093141.6009356771</v>
      </c>
      <c r="M13" s="92">
        <f>M23++M28+M33+M38+M43+M48+M53+M58</f>
        <v>56125.638538960127</v>
      </c>
      <c r="N13" s="92">
        <f t="shared" ref="N13:BY13" si="27">N23++N28+N33+N38+N43+N48+N53+N58</f>
        <v>56125.638538960127</v>
      </c>
      <c r="O13" s="92">
        <f t="shared" si="27"/>
        <v>56125.638538960127</v>
      </c>
      <c r="P13" s="92">
        <f t="shared" si="27"/>
        <v>56125.638538960127</v>
      </c>
      <c r="Q13" s="92">
        <f t="shared" si="27"/>
        <v>56125.638538960127</v>
      </c>
      <c r="R13" s="92">
        <f t="shared" si="27"/>
        <v>56125.638538960127</v>
      </c>
      <c r="S13" s="92">
        <f t="shared" si="27"/>
        <v>56125.638538960127</v>
      </c>
      <c r="T13" s="92">
        <f t="shared" si="27"/>
        <v>56125.638538960127</v>
      </c>
      <c r="U13" s="92">
        <f t="shared" si="27"/>
        <v>56125.638538960127</v>
      </c>
      <c r="V13" s="92">
        <f t="shared" si="27"/>
        <v>56125.638538960127</v>
      </c>
      <c r="W13" s="92">
        <f t="shared" si="27"/>
        <v>56125.638538960127</v>
      </c>
      <c r="X13" s="92">
        <f t="shared" si="27"/>
        <v>56125.638538960127</v>
      </c>
      <c r="Y13" s="92">
        <f t="shared" si="27"/>
        <v>63902.340644597272</v>
      </c>
      <c r="Z13" s="92">
        <f t="shared" si="27"/>
        <v>63902.340644597272</v>
      </c>
      <c r="AA13" s="92">
        <f t="shared" si="27"/>
        <v>63902.340644597272</v>
      </c>
      <c r="AB13" s="92">
        <f t="shared" si="27"/>
        <v>63902.340644597272</v>
      </c>
      <c r="AC13" s="92">
        <f t="shared" si="27"/>
        <v>63902.340644597272</v>
      </c>
      <c r="AD13" s="92">
        <f t="shared" si="27"/>
        <v>63902.340644597272</v>
      </c>
      <c r="AE13" s="92">
        <f t="shared" si="27"/>
        <v>63902.340644597272</v>
      </c>
      <c r="AF13" s="92">
        <f t="shared" si="27"/>
        <v>63902.340644597272</v>
      </c>
      <c r="AG13" s="92">
        <f t="shared" si="27"/>
        <v>63902.340644597272</v>
      </c>
      <c r="AH13" s="92">
        <f t="shared" si="27"/>
        <v>63902.340644597272</v>
      </c>
      <c r="AI13" s="92">
        <f t="shared" si="27"/>
        <v>63902.340644597272</v>
      </c>
      <c r="AJ13" s="92">
        <f t="shared" si="27"/>
        <v>63902.340644597272</v>
      </c>
      <c r="AK13" s="92">
        <f t="shared" si="27"/>
        <v>67045.758991127106</v>
      </c>
      <c r="AL13" s="92">
        <f t="shared" si="27"/>
        <v>67045.758991127106</v>
      </c>
      <c r="AM13" s="92">
        <f t="shared" si="27"/>
        <v>67045.758991127106</v>
      </c>
      <c r="AN13" s="92">
        <f t="shared" si="27"/>
        <v>67045.758991127106</v>
      </c>
      <c r="AO13" s="92">
        <f t="shared" si="27"/>
        <v>67045.758991127106</v>
      </c>
      <c r="AP13" s="92">
        <f t="shared" si="27"/>
        <v>67045.758991127106</v>
      </c>
      <c r="AQ13" s="92">
        <f t="shared" si="27"/>
        <v>67045.758991127106</v>
      </c>
      <c r="AR13" s="92">
        <f t="shared" si="27"/>
        <v>67045.758991127106</v>
      </c>
      <c r="AS13" s="92">
        <f t="shared" si="27"/>
        <v>67045.758991127106</v>
      </c>
      <c r="AT13" s="92">
        <f t="shared" si="27"/>
        <v>67045.758991127106</v>
      </c>
      <c r="AU13" s="92">
        <f t="shared" si="27"/>
        <v>67045.758991127106</v>
      </c>
      <c r="AV13" s="92">
        <f t="shared" si="27"/>
        <v>67045.758991127106</v>
      </c>
      <c r="AW13" s="92">
        <f t="shared" si="27"/>
        <v>70332.398801437157</v>
      </c>
      <c r="AX13" s="92">
        <f t="shared" si="27"/>
        <v>70332.398801437157</v>
      </c>
      <c r="AY13" s="92">
        <f t="shared" si="27"/>
        <v>70332.398801437157</v>
      </c>
      <c r="AZ13" s="92">
        <f t="shared" si="27"/>
        <v>70332.398801437157</v>
      </c>
      <c r="BA13" s="92">
        <f t="shared" si="27"/>
        <v>70332.398801437157</v>
      </c>
      <c r="BB13" s="92">
        <f t="shared" si="27"/>
        <v>70332.398801437157</v>
      </c>
      <c r="BC13" s="92">
        <f t="shared" si="27"/>
        <v>70332.398801437157</v>
      </c>
      <c r="BD13" s="92">
        <f t="shared" si="27"/>
        <v>70332.398801437157</v>
      </c>
      <c r="BE13" s="92">
        <f t="shared" si="27"/>
        <v>70332.398801437157</v>
      </c>
      <c r="BF13" s="92">
        <f t="shared" si="27"/>
        <v>70332.398801437157</v>
      </c>
      <c r="BG13" s="92">
        <f t="shared" si="27"/>
        <v>70332.398801437157</v>
      </c>
      <c r="BH13" s="92">
        <f t="shared" si="27"/>
        <v>70332.398801437157</v>
      </c>
      <c r="BI13" s="92">
        <f t="shared" si="27"/>
        <v>73765.679678058892</v>
      </c>
      <c r="BJ13" s="92">
        <f t="shared" si="27"/>
        <v>73765.679678058892</v>
      </c>
      <c r="BK13" s="92">
        <f t="shared" si="27"/>
        <v>73765.679678058892</v>
      </c>
      <c r="BL13" s="92">
        <f t="shared" si="27"/>
        <v>73765.679678058892</v>
      </c>
      <c r="BM13" s="92">
        <f t="shared" si="27"/>
        <v>73765.679678058892</v>
      </c>
      <c r="BN13" s="92">
        <f t="shared" si="27"/>
        <v>73765.679678058892</v>
      </c>
      <c r="BO13" s="92">
        <f t="shared" si="27"/>
        <v>73765.679678058892</v>
      </c>
      <c r="BP13" s="92">
        <f t="shared" si="27"/>
        <v>73765.679678058892</v>
      </c>
      <c r="BQ13" s="92">
        <f t="shared" si="27"/>
        <v>73765.679678058892</v>
      </c>
      <c r="BR13" s="92">
        <f t="shared" si="27"/>
        <v>73765.679678058892</v>
      </c>
      <c r="BS13" s="92">
        <f t="shared" si="27"/>
        <v>73765.679678058892</v>
      </c>
      <c r="BT13" s="92">
        <f t="shared" si="27"/>
        <v>73765.679678058892</v>
      </c>
      <c r="BU13" s="92">
        <f t="shared" si="27"/>
        <v>77374.510082365814</v>
      </c>
      <c r="BV13" s="92">
        <f t="shared" si="27"/>
        <v>77374.510082365814</v>
      </c>
      <c r="BW13" s="92">
        <f t="shared" si="27"/>
        <v>77374.510082365814</v>
      </c>
      <c r="BX13" s="92">
        <f t="shared" si="27"/>
        <v>77374.510082365814</v>
      </c>
      <c r="BY13" s="92">
        <f t="shared" si="27"/>
        <v>77374.510082365814</v>
      </c>
      <c r="BZ13" s="92">
        <f t="shared" ref="BZ13:EK13" si="28">BZ23++BZ28+BZ33+BZ38+BZ43+BZ48+BZ53+BZ58</f>
        <v>77374.510082365814</v>
      </c>
      <c r="CA13" s="92">
        <f t="shared" si="28"/>
        <v>77374.510082365814</v>
      </c>
      <c r="CB13" s="92">
        <f t="shared" si="28"/>
        <v>77374.510082365814</v>
      </c>
      <c r="CC13" s="92">
        <f t="shared" si="28"/>
        <v>77374.510082365814</v>
      </c>
      <c r="CD13" s="92">
        <f t="shared" si="28"/>
        <v>77374.510082365814</v>
      </c>
      <c r="CE13" s="92">
        <f t="shared" si="28"/>
        <v>77374.510082365814</v>
      </c>
      <c r="CF13" s="92">
        <f t="shared" si="28"/>
        <v>77374.510082365814</v>
      </c>
      <c r="CG13" s="92">
        <f t="shared" si="28"/>
        <v>81155.67704865626</v>
      </c>
      <c r="CH13" s="92">
        <f t="shared" si="28"/>
        <v>81155.67704865626</v>
      </c>
      <c r="CI13" s="92">
        <f t="shared" si="28"/>
        <v>81155.67704865626</v>
      </c>
      <c r="CJ13" s="92">
        <f t="shared" si="28"/>
        <v>81155.67704865626</v>
      </c>
      <c r="CK13" s="92">
        <f t="shared" si="28"/>
        <v>81155.67704865626</v>
      </c>
      <c r="CL13" s="92">
        <f t="shared" si="28"/>
        <v>81155.67704865626</v>
      </c>
      <c r="CM13" s="92">
        <f t="shared" si="28"/>
        <v>81155.67704865626</v>
      </c>
      <c r="CN13" s="92">
        <f t="shared" si="28"/>
        <v>81155.67704865626</v>
      </c>
      <c r="CO13" s="92">
        <f t="shared" si="28"/>
        <v>81155.67704865626</v>
      </c>
      <c r="CP13" s="92">
        <f t="shared" si="28"/>
        <v>81155.67704865626</v>
      </c>
      <c r="CQ13" s="92">
        <f t="shared" si="28"/>
        <v>81155.67704865626</v>
      </c>
      <c r="CR13" s="92">
        <f t="shared" si="28"/>
        <v>81155.67704865626</v>
      </c>
      <c r="CS13" s="92">
        <f t="shared" si="28"/>
        <v>85110.978138120438</v>
      </c>
      <c r="CT13" s="92">
        <f t="shared" si="28"/>
        <v>85110.978138120438</v>
      </c>
      <c r="CU13" s="92">
        <f t="shared" si="28"/>
        <v>85110.978138120438</v>
      </c>
      <c r="CV13" s="92">
        <f t="shared" si="28"/>
        <v>85110.978138120438</v>
      </c>
      <c r="CW13" s="92">
        <f t="shared" si="28"/>
        <v>85110.978138120438</v>
      </c>
      <c r="CX13" s="92">
        <f t="shared" si="28"/>
        <v>85110.978138120438</v>
      </c>
      <c r="CY13" s="92">
        <f t="shared" si="28"/>
        <v>85110.978138120438</v>
      </c>
      <c r="CZ13" s="92">
        <f t="shared" si="28"/>
        <v>85110.978138120438</v>
      </c>
      <c r="DA13" s="92">
        <f t="shared" si="28"/>
        <v>85110.978138120438</v>
      </c>
      <c r="DB13" s="92">
        <f t="shared" si="28"/>
        <v>85110.978138120438</v>
      </c>
      <c r="DC13" s="92">
        <f t="shared" si="28"/>
        <v>85110.978138120438</v>
      </c>
      <c r="DD13" s="92">
        <f t="shared" si="28"/>
        <v>85110.978138120438</v>
      </c>
      <c r="DE13" s="92">
        <f t="shared" si="28"/>
        <v>89283.589985502476</v>
      </c>
      <c r="DF13" s="92">
        <f t="shared" si="28"/>
        <v>89283.589985502476</v>
      </c>
      <c r="DG13" s="92">
        <f t="shared" si="28"/>
        <v>89283.589985502476</v>
      </c>
      <c r="DH13" s="92">
        <f t="shared" si="28"/>
        <v>89283.589985502476</v>
      </c>
      <c r="DI13" s="92">
        <f t="shared" si="28"/>
        <v>89283.589985502476</v>
      </c>
      <c r="DJ13" s="92">
        <f t="shared" si="28"/>
        <v>89283.589985502476</v>
      </c>
      <c r="DK13" s="92">
        <f t="shared" si="28"/>
        <v>89283.589985502476</v>
      </c>
      <c r="DL13" s="92">
        <f t="shared" si="28"/>
        <v>89283.589985502476</v>
      </c>
      <c r="DM13" s="92">
        <f t="shared" si="28"/>
        <v>89283.589985502476</v>
      </c>
      <c r="DN13" s="92">
        <f t="shared" si="28"/>
        <v>89283.589985502476</v>
      </c>
      <c r="DO13" s="92">
        <f t="shared" si="28"/>
        <v>89283.589985502476</v>
      </c>
      <c r="DP13" s="92">
        <f t="shared" si="28"/>
        <v>89283.589985502476</v>
      </c>
      <c r="DQ13" s="92">
        <f t="shared" si="28"/>
        <v>93665.228169146634</v>
      </c>
      <c r="DR13" s="92">
        <f t="shared" si="28"/>
        <v>93665.228169146634</v>
      </c>
      <c r="DS13" s="92">
        <f t="shared" si="28"/>
        <v>93665.228169146634</v>
      </c>
      <c r="DT13" s="92">
        <f t="shared" si="28"/>
        <v>93665.228169146634</v>
      </c>
      <c r="DU13" s="92">
        <f t="shared" si="28"/>
        <v>93665.228169146634</v>
      </c>
      <c r="DV13" s="92">
        <f t="shared" si="28"/>
        <v>93665.228169146634</v>
      </c>
      <c r="DW13" s="92">
        <f t="shared" si="28"/>
        <v>93665.228169146634</v>
      </c>
      <c r="DX13" s="92">
        <f t="shared" si="28"/>
        <v>93665.228169146634</v>
      </c>
      <c r="DY13" s="92">
        <f t="shared" si="28"/>
        <v>93665.228169146634</v>
      </c>
      <c r="DZ13" s="92">
        <f t="shared" si="28"/>
        <v>93665.228169146634</v>
      </c>
      <c r="EA13" s="92">
        <f t="shared" si="28"/>
        <v>93665.228169146634</v>
      </c>
      <c r="EB13" s="92">
        <f t="shared" si="28"/>
        <v>93665.228169146634</v>
      </c>
      <c r="EC13" s="92">
        <f t="shared" si="28"/>
        <v>98253.815375301638</v>
      </c>
      <c r="ED13" s="92">
        <f t="shared" si="28"/>
        <v>98253.815375301638</v>
      </c>
      <c r="EE13" s="92">
        <f t="shared" si="28"/>
        <v>98253.815375301638</v>
      </c>
      <c r="EF13" s="92">
        <f t="shared" si="28"/>
        <v>98253.815375301638</v>
      </c>
      <c r="EG13" s="92">
        <f t="shared" si="28"/>
        <v>98253.815375301638</v>
      </c>
      <c r="EH13" s="92">
        <f t="shared" si="28"/>
        <v>98253.815375301638</v>
      </c>
      <c r="EI13" s="92">
        <f t="shared" si="28"/>
        <v>98253.815375301638</v>
      </c>
      <c r="EJ13" s="92">
        <f t="shared" si="28"/>
        <v>98253.815375301638</v>
      </c>
      <c r="EK13" s="92">
        <f t="shared" si="28"/>
        <v>98253.815375301638</v>
      </c>
      <c r="EL13" s="92">
        <f t="shared" ref="EL13:EN13" si="29">EL23++EL28+EL33+EL38+EL43+EL48+EL53+EL58</f>
        <v>98253.815375301638</v>
      </c>
      <c r="EM13" s="92">
        <f t="shared" si="29"/>
        <v>98253.815375301638</v>
      </c>
      <c r="EN13" s="92">
        <f t="shared" si="29"/>
        <v>98253.815375301638</v>
      </c>
    </row>
    <row r="14" spans="1:144" x14ac:dyDescent="0.2">
      <c r="C14" s="89"/>
      <c r="D14" s="89"/>
      <c r="E14" s="89"/>
      <c r="F14" s="89"/>
      <c r="G14" s="89"/>
    </row>
    <row r="15" spans="1:144" x14ac:dyDescent="0.2">
      <c r="C15" s="89"/>
      <c r="D15" s="89"/>
      <c r="E15" s="89"/>
      <c r="F15" s="89"/>
      <c r="G15" s="89"/>
      <c r="H15" s="93" t="s">
        <v>121</v>
      </c>
      <c r="I15" s="93"/>
      <c r="J15" s="93"/>
      <c r="K15" s="91">
        <f>M15</f>
        <v>0</v>
      </c>
      <c r="M15" s="91">
        <v>0</v>
      </c>
      <c r="N15" s="91">
        <f t="shared" ref="N15:BY15" si="30">M20</f>
        <v>56125.638538960127</v>
      </c>
      <c r="O15" s="91">
        <f t="shared" si="30"/>
        <v>112251.27707792025</v>
      </c>
      <c r="P15" s="91">
        <f t="shared" si="30"/>
        <v>168376.91561688037</v>
      </c>
      <c r="Q15" s="91">
        <f t="shared" si="30"/>
        <v>224502.55415584051</v>
      </c>
      <c r="R15" s="91">
        <f t="shared" si="30"/>
        <v>280628.19269480061</v>
      </c>
      <c r="S15" s="91">
        <f t="shared" si="30"/>
        <v>336753.83123376075</v>
      </c>
      <c r="T15" s="91">
        <f t="shared" si="30"/>
        <v>320111.1485285153</v>
      </c>
      <c r="U15" s="91">
        <f t="shared" si="30"/>
        <v>376236.78706747544</v>
      </c>
      <c r="V15" s="91">
        <f t="shared" si="30"/>
        <v>79980.01340711955</v>
      </c>
      <c r="W15" s="91">
        <f t="shared" si="30"/>
        <v>111056.56394607968</v>
      </c>
      <c r="X15" s="91">
        <f t="shared" si="30"/>
        <v>167182.2024850398</v>
      </c>
      <c r="Y15" s="91">
        <f t="shared" si="30"/>
        <v>0</v>
      </c>
      <c r="Z15" s="91">
        <f t="shared" si="30"/>
        <v>63902.340644597272</v>
      </c>
      <c r="AA15" s="91">
        <f t="shared" si="30"/>
        <v>127804.68128919454</v>
      </c>
      <c r="AB15" s="91">
        <f t="shared" si="30"/>
        <v>191707.02193379181</v>
      </c>
      <c r="AC15" s="91">
        <f t="shared" si="30"/>
        <v>255609.36257838909</v>
      </c>
      <c r="AD15" s="91">
        <f t="shared" si="30"/>
        <v>319511.70322298637</v>
      </c>
      <c r="AE15" s="91">
        <f t="shared" si="30"/>
        <v>383414.04386758362</v>
      </c>
      <c r="AF15" s="91">
        <f t="shared" si="30"/>
        <v>375479.50131312525</v>
      </c>
      <c r="AG15" s="91">
        <f t="shared" si="30"/>
        <v>439381.8419577225</v>
      </c>
      <c r="AH15" s="91">
        <f t="shared" si="30"/>
        <v>134227.89931275992</v>
      </c>
      <c r="AI15" s="91">
        <f t="shared" si="30"/>
        <v>169326.30395735722</v>
      </c>
      <c r="AJ15" s="91">
        <f t="shared" si="30"/>
        <v>233228.6446019545</v>
      </c>
      <c r="AK15" s="91">
        <f t="shared" si="30"/>
        <v>0</v>
      </c>
      <c r="AL15" s="91">
        <f t="shared" si="30"/>
        <v>67045.758991127106</v>
      </c>
      <c r="AM15" s="91">
        <f t="shared" si="30"/>
        <v>134091.51798225421</v>
      </c>
      <c r="AN15" s="91">
        <f t="shared" si="30"/>
        <v>201137.27697338132</v>
      </c>
      <c r="AO15" s="91">
        <f t="shared" si="30"/>
        <v>268183.03596450842</v>
      </c>
      <c r="AP15" s="91">
        <f t="shared" si="30"/>
        <v>335228.79495563556</v>
      </c>
      <c r="AQ15" s="91">
        <f t="shared" si="30"/>
        <v>402274.55394676269</v>
      </c>
      <c r="AR15" s="91">
        <f t="shared" si="30"/>
        <v>398474.70429713151</v>
      </c>
      <c r="AS15" s="91">
        <f t="shared" si="30"/>
        <v>465520.46328825864</v>
      </c>
      <c r="AT15" s="91">
        <f t="shared" si="30"/>
        <v>146047.59124765679</v>
      </c>
      <c r="AU15" s="91">
        <f t="shared" si="30"/>
        <v>182411.99023878391</v>
      </c>
      <c r="AV15" s="91">
        <f t="shared" si="30"/>
        <v>249457.74922991102</v>
      </c>
      <c r="AW15" s="91">
        <f t="shared" si="30"/>
        <v>0</v>
      </c>
      <c r="AX15" s="91">
        <f t="shared" si="30"/>
        <v>70332.398801437157</v>
      </c>
      <c r="AY15" s="91">
        <f t="shared" si="30"/>
        <v>140664.79760287431</v>
      </c>
      <c r="AZ15" s="91">
        <f t="shared" si="30"/>
        <v>210997.19640431146</v>
      </c>
      <c r="BA15" s="91">
        <f t="shared" si="30"/>
        <v>281329.59520574863</v>
      </c>
      <c r="BB15" s="91">
        <f t="shared" si="30"/>
        <v>351661.9940071858</v>
      </c>
      <c r="BC15" s="91">
        <f t="shared" si="30"/>
        <v>421994.39280862297</v>
      </c>
      <c r="BD15" s="91">
        <f t="shared" si="30"/>
        <v>422533.57653928438</v>
      </c>
      <c r="BE15" s="91">
        <f t="shared" si="30"/>
        <v>492865.97534072155</v>
      </c>
      <c r="BF15" s="91">
        <f t="shared" si="30"/>
        <v>158391.26317970967</v>
      </c>
      <c r="BG15" s="91">
        <f t="shared" si="30"/>
        <v>196164.87798114686</v>
      </c>
      <c r="BH15" s="91">
        <f t="shared" si="30"/>
        <v>266497.27678258403</v>
      </c>
      <c r="BI15" s="91">
        <f t="shared" si="30"/>
        <v>0</v>
      </c>
      <c r="BJ15" s="91">
        <f t="shared" si="30"/>
        <v>73765.679678058892</v>
      </c>
      <c r="BK15" s="91">
        <f t="shared" si="30"/>
        <v>147531.35935611778</v>
      </c>
      <c r="BL15" s="91">
        <f t="shared" si="30"/>
        <v>221297.03903417668</v>
      </c>
      <c r="BM15" s="91">
        <f t="shared" si="30"/>
        <v>295062.71871223557</v>
      </c>
      <c r="BN15" s="91">
        <f t="shared" si="30"/>
        <v>368828.39839029446</v>
      </c>
      <c r="BO15" s="91">
        <f t="shared" si="30"/>
        <v>442594.07806835335</v>
      </c>
      <c r="BP15" s="91">
        <f t="shared" si="30"/>
        <v>447681.29393527471</v>
      </c>
      <c r="BQ15" s="91">
        <f t="shared" si="30"/>
        <v>521446.9736133336</v>
      </c>
      <c r="BR15" s="91">
        <f t="shared" si="30"/>
        <v>171251.44676333352</v>
      </c>
      <c r="BS15" s="91">
        <f t="shared" si="30"/>
        <v>210580.91844139242</v>
      </c>
      <c r="BT15" s="91">
        <f t="shared" si="30"/>
        <v>284346.59811945132</v>
      </c>
      <c r="BU15" s="91">
        <f t="shared" si="30"/>
        <v>0</v>
      </c>
      <c r="BV15" s="91">
        <f t="shared" si="30"/>
        <v>77374.510082365814</v>
      </c>
      <c r="BW15" s="91">
        <f t="shared" si="30"/>
        <v>154749.02016473163</v>
      </c>
      <c r="BX15" s="91">
        <f t="shared" si="30"/>
        <v>232123.53024709743</v>
      </c>
      <c r="BY15" s="91">
        <f t="shared" si="30"/>
        <v>309498.04032946326</v>
      </c>
      <c r="BZ15" s="91">
        <f t="shared" ref="BZ15:EK15" si="31">BY20</f>
        <v>386872.55041182908</v>
      </c>
      <c r="CA15" s="91">
        <f t="shared" si="31"/>
        <v>0</v>
      </c>
      <c r="CB15" s="91">
        <f t="shared" si="31"/>
        <v>0</v>
      </c>
      <c r="CC15" s="91">
        <f t="shared" si="31"/>
        <v>0</v>
      </c>
      <c r="CD15" s="91">
        <f t="shared" si="31"/>
        <v>0</v>
      </c>
      <c r="CE15" s="91">
        <f t="shared" si="31"/>
        <v>0</v>
      </c>
      <c r="CF15" s="91">
        <f t="shared" si="31"/>
        <v>0</v>
      </c>
      <c r="CG15" s="91">
        <f t="shared" si="31"/>
        <v>0</v>
      </c>
      <c r="CH15" s="91">
        <f t="shared" si="31"/>
        <v>0</v>
      </c>
      <c r="CI15" s="91">
        <f t="shared" si="31"/>
        <v>0</v>
      </c>
      <c r="CJ15" s="91">
        <f t="shared" si="31"/>
        <v>0</v>
      </c>
      <c r="CK15" s="91">
        <f t="shared" si="31"/>
        <v>0</v>
      </c>
      <c r="CL15" s="91">
        <f t="shared" si="31"/>
        <v>0</v>
      </c>
      <c r="CM15" s="91">
        <f t="shared" si="31"/>
        <v>0</v>
      </c>
      <c r="CN15" s="91">
        <f t="shared" si="31"/>
        <v>0</v>
      </c>
      <c r="CO15" s="91">
        <f t="shared" si="31"/>
        <v>0</v>
      </c>
      <c r="CP15" s="91">
        <f t="shared" si="31"/>
        <v>0</v>
      </c>
      <c r="CQ15" s="91">
        <f t="shared" si="31"/>
        <v>0</v>
      </c>
      <c r="CR15" s="91">
        <f t="shared" si="31"/>
        <v>0</v>
      </c>
      <c r="CS15" s="91">
        <f t="shared" si="31"/>
        <v>0</v>
      </c>
      <c r="CT15" s="91">
        <f t="shared" si="31"/>
        <v>0</v>
      </c>
      <c r="CU15" s="91">
        <f t="shared" si="31"/>
        <v>0</v>
      </c>
      <c r="CV15" s="91">
        <f t="shared" si="31"/>
        <v>0</v>
      </c>
      <c r="CW15" s="91">
        <f t="shared" si="31"/>
        <v>0</v>
      </c>
      <c r="CX15" s="91">
        <f t="shared" si="31"/>
        <v>0</v>
      </c>
      <c r="CY15" s="91">
        <f t="shared" si="31"/>
        <v>0</v>
      </c>
      <c r="CZ15" s="91">
        <f t="shared" si="31"/>
        <v>0</v>
      </c>
      <c r="DA15" s="91">
        <f t="shared" si="31"/>
        <v>0</v>
      </c>
      <c r="DB15" s="91">
        <f t="shared" si="31"/>
        <v>0</v>
      </c>
      <c r="DC15" s="91">
        <f t="shared" si="31"/>
        <v>0</v>
      </c>
      <c r="DD15" s="91">
        <f t="shared" si="31"/>
        <v>0</v>
      </c>
      <c r="DE15" s="91">
        <f t="shared" si="31"/>
        <v>0</v>
      </c>
      <c r="DF15" s="91">
        <f t="shared" si="31"/>
        <v>0</v>
      </c>
      <c r="DG15" s="91">
        <f t="shared" si="31"/>
        <v>0</v>
      </c>
      <c r="DH15" s="91">
        <f t="shared" si="31"/>
        <v>0</v>
      </c>
      <c r="DI15" s="91">
        <f t="shared" si="31"/>
        <v>0</v>
      </c>
      <c r="DJ15" s="91">
        <f t="shared" si="31"/>
        <v>0</v>
      </c>
      <c r="DK15" s="91">
        <f t="shared" si="31"/>
        <v>0</v>
      </c>
      <c r="DL15" s="91">
        <f t="shared" si="31"/>
        <v>0</v>
      </c>
      <c r="DM15" s="91">
        <f t="shared" si="31"/>
        <v>0</v>
      </c>
      <c r="DN15" s="91">
        <f t="shared" si="31"/>
        <v>0</v>
      </c>
      <c r="DO15" s="91">
        <f t="shared" si="31"/>
        <v>0</v>
      </c>
      <c r="DP15" s="91">
        <f t="shared" si="31"/>
        <v>0</v>
      </c>
      <c r="DQ15" s="91">
        <f t="shared" si="31"/>
        <v>0</v>
      </c>
      <c r="DR15" s="91">
        <f t="shared" si="31"/>
        <v>0</v>
      </c>
      <c r="DS15" s="91">
        <f t="shared" si="31"/>
        <v>0</v>
      </c>
      <c r="DT15" s="91">
        <f t="shared" si="31"/>
        <v>0</v>
      </c>
      <c r="DU15" s="91">
        <f t="shared" si="31"/>
        <v>0</v>
      </c>
      <c r="DV15" s="91">
        <f t="shared" si="31"/>
        <v>0</v>
      </c>
      <c r="DW15" s="91">
        <f t="shared" si="31"/>
        <v>0</v>
      </c>
      <c r="DX15" s="91">
        <f t="shared" si="31"/>
        <v>0</v>
      </c>
      <c r="DY15" s="91">
        <f t="shared" si="31"/>
        <v>0</v>
      </c>
      <c r="DZ15" s="91">
        <f t="shared" si="31"/>
        <v>0</v>
      </c>
      <c r="EA15" s="91">
        <f t="shared" si="31"/>
        <v>0</v>
      </c>
      <c r="EB15" s="91">
        <f t="shared" si="31"/>
        <v>0</v>
      </c>
      <c r="EC15" s="91">
        <f t="shared" si="31"/>
        <v>0</v>
      </c>
      <c r="ED15" s="91">
        <f t="shared" si="31"/>
        <v>0</v>
      </c>
      <c r="EE15" s="91">
        <f t="shared" si="31"/>
        <v>0</v>
      </c>
      <c r="EF15" s="91">
        <f t="shared" si="31"/>
        <v>0</v>
      </c>
      <c r="EG15" s="91">
        <f t="shared" si="31"/>
        <v>0</v>
      </c>
      <c r="EH15" s="91">
        <f t="shared" si="31"/>
        <v>0</v>
      </c>
      <c r="EI15" s="91">
        <f t="shared" si="31"/>
        <v>0</v>
      </c>
      <c r="EJ15" s="91">
        <f t="shared" si="31"/>
        <v>0</v>
      </c>
      <c r="EK15" s="91">
        <f t="shared" si="31"/>
        <v>0</v>
      </c>
      <c r="EL15" s="91">
        <f t="shared" ref="EL15:EN15" si="32">EK20</f>
        <v>0</v>
      </c>
      <c r="EM15" s="91">
        <f t="shared" si="32"/>
        <v>0</v>
      </c>
      <c r="EN15" s="91">
        <f t="shared" si="32"/>
        <v>0</v>
      </c>
    </row>
    <row r="16" spans="1:144" x14ac:dyDescent="0.2">
      <c r="D16" s="89"/>
      <c r="E16" s="89"/>
      <c r="F16" s="89"/>
      <c r="G16" s="94"/>
      <c r="H16" s="93" t="s">
        <v>51</v>
      </c>
      <c r="I16" s="93"/>
      <c r="J16" s="93"/>
      <c r="K16" s="91">
        <f>SUM(L16:EB16)</f>
        <v>4438308.8603443597</v>
      </c>
      <c r="M16" s="91">
        <f>M$9*M13</f>
        <v>56125.638538960127</v>
      </c>
      <c r="N16" s="91">
        <f t="shared" ref="N16:BY16" si="33">N$9*N13</f>
        <v>56125.638538960127</v>
      </c>
      <c r="O16" s="91">
        <f t="shared" si="33"/>
        <v>56125.638538960127</v>
      </c>
      <c r="P16" s="91">
        <f t="shared" si="33"/>
        <v>56125.638538960127</v>
      </c>
      <c r="Q16" s="91">
        <f t="shared" si="33"/>
        <v>56125.638538960127</v>
      </c>
      <c r="R16" s="91">
        <f t="shared" si="33"/>
        <v>56125.638538960127</v>
      </c>
      <c r="S16" s="91">
        <f t="shared" si="33"/>
        <v>56125.638538960127</v>
      </c>
      <c r="T16" s="91">
        <f t="shared" si="33"/>
        <v>56125.638538960127</v>
      </c>
      <c r="U16" s="91">
        <f t="shared" si="33"/>
        <v>56125.638538960127</v>
      </c>
      <c r="V16" s="91">
        <f t="shared" si="33"/>
        <v>56125.638538960127</v>
      </c>
      <c r="W16" s="91">
        <f t="shared" si="33"/>
        <v>56125.638538960127</v>
      </c>
      <c r="X16" s="91">
        <f t="shared" si="33"/>
        <v>56125.638538960127</v>
      </c>
      <c r="Y16" s="91">
        <f t="shared" si="33"/>
        <v>63902.340644597272</v>
      </c>
      <c r="Z16" s="91">
        <f t="shared" si="33"/>
        <v>63902.340644597272</v>
      </c>
      <c r="AA16" s="91">
        <f t="shared" si="33"/>
        <v>63902.340644597272</v>
      </c>
      <c r="AB16" s="91">
        <f t="shared" si="33"/>
        <v>63902.340644597272</v>
      </c>
      <c r="AC16" s="91">
        <f t="shared" si="33"/>
        <v>63902.340644597272</v>
      </c>
      <c r="AD16" s="91">
        <f t="shared" si="33"/>
        <v>63902.340644597272</v>
      </c>
      <c r="AE16" s="91">
        <f t="shared" si="33"/>
        <v>63902.340644597272</v>
      </c>
      <c r="AF16" s="91">
        <f t="shared" si="33"/>
        <v>63902.340644597272</v>
      </c>
      <c r="AG16" s="91">
        <f t="shared" si="33"/>
        <v>63902.340644597272</v>
      </c>
      <c r="AH16" s="91">
        <f t="shared" si="33"/>
        <v>63902.340644597272</v>
      </c>
      <c r="AI16" s="91">
        <f t="shared" si="33"/>
        <v>63902.340644597272</v>
      </c>
      <c r="AJ16" s="91">
        <f t="shared" si="33"/>
        <v>63902.340644597272</v>
      </c>
      <c r="AK16" s="91">
        <f t="shared" si="33"/>
        <v>67045.758991127106</v>
      </c>
      <c r="AL16" s="91">
        <f t="shared" si="33"/>
        <v>67045.758991127106</v>
      </c>
      <c r="AM16" s="91">
        <f t="shared" si="33"/>
        <v>67045.758991127106</v>
      </c>
      <c r="AN16" s="91">
        <f t="shared" si="33"/>
        <v>67045.758991127106</v>
      </c>
      <c r="AO16" s="91">
        <f t="shared" si="33"/>
        <v>67045.758991127106</v>
      </c>
      <c r="AP16" s="91">
        <f t="shared" si="33"/>
        <v>67045.758991127106</v>
      </c>
      <c r="AQ16" s="91">
        <f t="shared" si="33"/>
        <v>67045.758991127106</v>
      </c>
      <c r="AR16" s="91">
        <f t="shared" si="33"/>
        <v>67045.758991127106</v>
      </c>
      <c r="AS16" s="91">
        <f t="shared" si="33"/>
        <v>67045.758991127106</v>
      </c>
      <c r="AT16" s="91">
        <f t="shared" si="33"/>
        <v>67045.758991127106</v>
      </c>
      <c r="AU16" s="91">
        <f t="shared" si="33"/>
        <v>67045.758991127106</v>
      </c>
      <c r="AV16" s="91">
        <f t="shared" si="33"/>
        <v>67045.758991127106</v>
      </c>
      <c r="AW16" s="91">
        <f t="shared" si="33"/>
        <v>70332.398801437157</v>
      </c>
      <c r="AX16" s="91">
        <f t="shared" si="33"/>
        <v>70332.398801437157</v>
      </c>
      <c r="AY16" s="91">
        <f t="shared" si="33"/>
        <v>70332.398801437157</v>
      </c>
      <c r="AZ16" s="91">
        <f t="shared" si="33"/>
        <v>70332.398801437157</v>
      </c>
      <c r="BA16" s="91">
        <f t="shared" si="33"/>
        <v>70332.398801437157</v>
      </c>
      <c r="BB16" s="91">
        <f t="shared" si="33"/>
        <v>70332.398801437157</v>
      </c>
      <c r="BC16" s="91">
        <f t="shared" si="33"/>
        <v>70332.398801437157</v>
      </c>
      <c r="BD16" s="91">
        <f t="shared" si="33"/>
        <v>70332.398801437157</v>
      </c>
      <c r="BE16" s="91">
        <f t="shared" si="33"/>
        <v>70332.398801437157</v>
      </c>
      <c r="BF16" s="91">
        <f t="shared" si="33"/>
        <v>70332.398801437157</v>
      </c>
      <c r="BG16" s="91">
        <f t="shared" si="33"/>
        <v>70332.398801437157</v>
      </c>
      <c r="BH16" s="91">
        <f t="shared" si="33"/>
        <v>70332.398801437157</v>
      </c>
      <c r="BI16" s="91">
        <f t="shared" si="33"/>
        <v>73765.679678058892</v>
      </c>
      <c r="BJ16" s="91">
        <f t="shared" si="33"/>
        <v>73765.679678058892</v>
      </c>
      <c r="BK16" s="91">
        <f t="shared" si="33"/>
        <v>73765.679678058892</v>
      </c>
      <c r="BL16" s="91">
        <f t="shared" si="33"/>
        <v>73765.679678058892</v>
      </c>
      <c r="BM16" s="91">
        <f t="shared" si="33"/>
        <v>73765.679678058892</v>
      </c>
      <c r="BN16" s="91">
        <f t="shared" si="33"/>
        <v>73765.679678058892</v>
      </c>
      <c r="BO16" s="91">
        <f t="shared" si="33"/>
        <v>73765.679678058892</v>
      </c>
      <c r="BP16" s="91">
        <f t="shared" si="33"/>
        <v>73765.679678058892</v>
      </c>
      <c r="BQ16" s="91">
        <f t="shared" si="33"/>
        <v>73765.679678058892</v>
      </c>
      <c r="BR16" s="91">
        <f t="shared" si="33"/>
        <v>73765.679678058892</v>
      </c>
      <c r="BS16" s="91">
        <f t="shared" si="33"/>
        <v>73765.679678058892</v>
      </c>
      <c r="BT16" s="91">
        <f t="shared" si="33"/>
        <v>73765.679678058892</v>
      </c>
      <c r="BU16" s="91">
        <f t="shared" si="33"/>
        <v>77374.510082365814</v>
      </c>
      <c r="BV16" s="91">
        <f t="shared" si="33"/>
        <v>77374.510082365814</v>
      </c>
      <c r="BW16" s="91">
        <f t="shared" si="33"/>
        <v>77374.510082365814</v>
      </c>
      <c r="BX16" s="91">
        <f t="shared" si="33"/>
        <v>77374.510082365814</v>
      </c>
      <c r="BY16" s="91">
        <f t="shared" si="33"/>
        <v>77374.510082365814</v>
      </c>
      <c r="BZ16" s="91">
        <f t="shared" ref="BZ16:EK16" si="34">BZ$9*BZ13</f>
        <v>77374.510082365814</v>
      </c>
      <c r="CA16" s="91">
        <f t="shared" si="34"/>
        <v>0</v>
      </c>
      <c r="CB16" s="91">
        <f t="shared" si="34"/>
        <v>0</v>
      </c>
      <c r="CC16" s="91">
        <f t="shared" si="34"/>
        <v>0</v>
      </c>
      <c r="CD16" s="91">
        <f t="shared" si="34"/>
        <v>0</v>
      </c>
      <c r="CE16" s="91">
        <f t="shared" si="34"/>
        <v>0</v>
      </c>
      <c r="CF16" s="91">
        <f t="shared" si="34"/>
        <v>0</v>
      </c>
      <c r="CG16" s="91">
        <f t="shared" si="34"/>
        <v>0</v>
      </c>
      <c r="CH16" s="91">
        <f t="shared" si="34"/>
        <v>0</v>
      </c>
      <c r="CI16" s="91">
        <f t="shared" si="34"/>
        <v>0</v>
      </c>
      <c r="CJ16" s="91">
        <f t="shared" si="34"/>
        <v>0</v>
      </c>
      <c r="CK16" s="91">
        <f t="shared" si="34"/>
        <v>0</v>
      </c>
      <c r="CL16" s="91">
        <f t="shared" si="34"/>
        <v>0</v>
      </c>
      <c r="CM16" s="91">
        <f t="shared" si="34"/>
        <v>0</v>
      </c>
      <c r="CN16" s="91">
        <f t="shared" si="34"/>
        <v>0</v>
      </c>
      <c r="CO16" s="91">
        <f t="shared" si="34"/>
        <v>0</v>
      </c>
      <c r="CP16" s="91">
        <f t="shared" si="34"/>
        <v>0</v>
      </c>
      <c r="CQ16" s="91">
        <f t="shared" si="34"/>
        <v>0</v>
      </c>
      <c r="CR16" s="91">
        <f t="shared" si="34"/>
        <v>0</v>
      </c>
      <c r="CS16" s="91">
        <f t="shared" si="34"/>
        <v>0</v>
      </c>
      <c r="CT16" s="91">
        <f t="shared" si="34"/>
        <v>0</v>
      </c>
      <c r="CU16" s="91">
        <f t="shared" si="34"/>
        <v>0</v>
      </c>
      <c r="CV16" s="91">
        <f t="shared" si="34"/>
        <v>0</v>
      </c>
      <c r="CW16" s="91">
        <f t="shared" si="34"/>
        <v>0</v>
      </c>
      <c r="CX16" s="91">
        <f t="shared" si="34"/>
        <v>0</v>
      </c>
      <c r="CY16" s="91">
        <f t="shared" si="34"/>
        <v>0</v>
      </c>
      <c r="CZ16" s="91">
        <f t="shared" si="34"/>
        <v>0</v>
      </c>
      <c r="DA16" s="91">
        <f t="shared" si="34"/>
        <v>0</v>
      </c>
      <c r="DB16" s="91">
        <f t="shared" si="34"/>
        <v>0</v>
      </c>
      <c r="DC16" s="91">
        <f t="shared" si="34"/>
        <v>0</v>
      </c>
      <c r="DD16" s="91">
        <f t="shared" si="34"/>
        <v>0</v>
      </c>
      <c r="DE16" s="91">
        <f t="shared" si="34"/>
        <v>0</v>
      </c>
      <c r="DF16" s="91">
        <f t="shared" si="34"/>
        <v>0</v>
      </c>
      <c r="DG16" s="91">
        <f t="shared" si="34"/>
        <v>0</v>
      </c>
      <c r="DH16" s="91">
        <f t="shared" si="34"/>
        <v>0</v>
      </c>
      <c r="DI16" s="91">
        <f t="shared" si="34"/>
        <v>0</v>
      </c>
      <c r="DJ16" s="91">
        <f t="shared" si="34"/>
        <v>0</v>
      </c>
      <c r="DK16" s="91">
        <f t="shared" si="34"/>
        <v>0</v>
      </c>
      <c r="DL16" s="91">
        <f t="shared" si="34"/>
        <v>0</v>
      </c>
      <c r="DM16" s="91">
        <f t="shared" si="34"/>
        <v>0</v>
      </c>
      <c r="DN16" s="91">
        <f t="shared" si="34"/>
        <v>0</v>
      </c>
      <c r="DO16" s="91">
        <f t="shared" si="34"/>
        <v>0</v>
      </c>
      <c r="DP16" s="91">
        <f t="shared" si="34"/>
        <v>0</v>
      </c>
      <c r="DQ16" s="91">
        <f t="shared" si="34"/>
        <v>0</v>
      </c>
      <c r="DR16" s="91">
        <f t="shared" si="34"/>
        <v>0</v>
      </c>
      <c r="DS16" s="91">
        <f t="shared" si="34"/>
        <v>0</v>
      </c>
      <c r="DT16" s="91">
        <f t="shared" si="34"/>
        <v>0</v>
      </c>
      <c r="DU16" s="91">
        <f t="shared" si="34"/>
        <v>0</v>
      </c>
      <c r="DV16" s="91">
        <f t="shared" si="34"/>
        <v>0</v>
      </c>
      <c r="DW16" s="91">
        <f t="shared" si="34"/>
        <v>0</v>
      </c>
      <c r="DX16" s="91">
        <f t="shared" si="34"/>
        <v>0</v>
      </c>
      <c r="DY16" s="91">
        <f t="shared" si="34"/>
        <v>0</v>
      </c>
      <c r="DZ16" s="91">
        <f t="shared" si="34"/>
        <v>0</v>
      </c>
      <c r="EA16" s="91">
        <f t="shared" si="34"/>
        <v>0</v>
      </c>
      <c r="EB16" s="91">
        <f t="shared" si="34"/>
        <v>0</v>
      </c>
      <c r="EC16" s="91">
        <f t="shared" si="34"/>
        <v>0</v>
      </c>
      <c r="ED16" s="91">
        <f t="shared" si="34"/>
        <v>0</v>
      </c>
      <c r="EE16" s="91">
        <f t="shared" si="34"/>
        <v>0</v>
      </c>
      <c r="EF16" s="91">
        <f t="shared" si="34"/>
        <v>0</v>
      </c>
      <c r="EG16" s="91">
        <f t="shared" si="34"/>
        <v>0</v>
      </c>
      <c r="EH16" s="91">
        <f t="shared" si="34"/>
        <v>0</v>
      </c>
      <c r="EI16" s="91">
        <f t="shared" si="34"/>
        <v>0</v>
      </c>
      <c r="EJ16" s="91">
        <f t="shared" si="34"/>
        <v>0</v>
      </c>
      <c r="EK16" s="91">
        <f t="shared" si="34"/>
        <v>0</v>
      </c>
      <c r="EL16" s="91">
        <f t="shared" ref="EL16:EN16" si="35">EL$9*EL13</f>
        <v>0</v>
      </c>
      <c r="EM16" s="91">
        <f t="shared" si="35"/>
        <v>0</v>
      </c>
      <c r="EN16" s="91">
        <f t="shared" si="35"/>
        <v>0</v>
      </c>
    </row>
    <row r="17" spans="3:144" x14ac:dyDescent="0.2">
      <c r="D17" s="89"/>
      <c r="E17" s="89"/>
      <c r="F17" s="89"/>
      <c r="G17" s="90" t="s">
        <v>52</v>
      </c>
      <c r="H17" s="95" t="s">
        <v>53</v>
      </c>
      <c r="I17" s="95"/>
      <c r="J17" s="95"/>
      <c r="K17" s="96">
        <f>SUM(L17:EB17)</f>
        <v>-4438308.8603443615</v>
      </c>
      <c r="L17" s="95"/>
      <c r="M17" s="96">
        <f>SUM(M18:M19)</f>
        <v>0</v>
      </c>
      <c r="N17" s="96">
        <f t="shared" ref="N17:BY17" si="36">SUM(N18:N19)</f>
        <v>0</v>
      </c>
      <c r="O17" s="96">
        <f t="shared" si="36"/>
        <v>0</v>
      </c>
      <c r="P17" s="96">
        <f t="shared" si="36"/>
        <v>0</v>
      </c>
      <c r="Q17" s="96">
        <f t="shared" si="36"/>
        <v>0</v>
      </c>
      <c r="R17" s="96">
        <f t="shared" si="36"/>
        <v>0</v>
      </c>
      <c r="S17" s="96">
        <f t="shared" si="36"/>
        <v>-72768.321244205581</v>
      </c>
      <c r="T17" s="96">
        <f t="shared" si="36"/>
        <v>0</v>
      </c>
      <c r="U17" s="96">
        <f t="shared" si="36"/>
        <v>-352382.41219931602</v>
      </c>
      <c r="V17" s="96">
        <f t="shared" si="36"/>
        <v>-25049.088</v>
      </c>
      <c r="W17" s="96">
        <f t="shared" si="36"/>
        <v>0</v>
      </c>
      <c r="X17" s="96">
        <f t="shared" si="36"/>
        <v>-223307.84102399996</v>
      </c>
      <c r="Y17" s="96">
        <f t="shared" si="36"/>
        <v>0</v>
      </c>
      <c r="Z17" s="96">
        <f t="shared" si="36"/>
        <v>0</v>
      </c>
      <c r="AA17" s="96">
        <f t="shared" si="36"/>
        <v>0</v>
      </c>
      <c r="AB17" s="96">
        <f t="shared" si="36"/>
        <v>0</v>
      </c>
      <c r="AC17" s="96">
        <f t="shared" si="36"/>
        <v>0</v>
      </c>
      <c r="AD17" s="96">
        <f t="shared" si="36"/>
        <v>0</v>
      </c>
      <c r="AE17" s="96">
        <f t="shared" si="36"/>
        <v>-71836.883199055592</v>
      </c>
      <c r="AF17" s="96">
        <f t="shared" si="36"/>
        <v>0</v>
      </c>
      <c r="AG17" s="96">
        <f t="shared" si="36"/>
        <v>-369056.28328955983</v>
      </c>
      <c r="AH17" s="96">
        <f t="shared" si="36"/>
        <v>-28803.935999999998</v>
      </c>
      <c r="AI17" s="96">
        <f t="shared" si="36"/>
        <v>0</v>
      </c>
      <c r="AJ17" s="96">
        <f t="shared" si="36"/>
        <v>-297130.98524655181</v>
      </c>
      <c r="AK17" s="96">
        <f t="shared" si="36"/>
        <v>0</v>
      </c>
      <c r="AL17" s="96">
        <f t="shared" si="36"/>
        <v>0</v>
      </c>
      <c r="AM17" s="96">
        <f t="shared" si="36"/>
        <v>0</v>
      </c>
      <c r="AN17" s="96">
        <f t="shared" si="36"/>
        <v>0</v>
      </c>
      <c r="AO17" s="96">
        <f t="shared" si="36"/>
        <v>0</v>
      </c>
      <c r="AP17" s="96">
        <f t="shared" si="36"/>
        <v>0</v>
      </c>
      <c r="AQ17" s="96">
        <f t="shared" si="36"/>
        <v>-70845.608640758321</v>
      </c>
      <c r="AR17" s="96">
        <f t="shared" si="36"/>
        <v>0</v>
      </c>
      <c r="AS17" s="96">
        <f t="shared" si="36"/>
        <v>-386518.63103172899</v>
      </c>
      <c r="AT17" s="96">
        <f t="shared" si="36"/>
        <v>-30681.359999999997</v>
      </c>
      <c r="AU17" s="96">
        <f t="shared" si="36"/>
        <v>0</v>
      </c>
      <c r="AV17" s="96">
        <f t="shared" si="36"/>
        <v>-316503.50822103786</v>
      </c>
      <c r="AW17" s="96">
        <f t="shared" si="36"/>
        <v>0</v>
      </c>
      <c r="AX17" s="96">
        <f t="shared" si="36"/>
        <v>0</v>
      </c>
      <c r="AY17" s="96">
        <f t="shared" si="36"/>
        <v>0</v>
      </c>
      <c r="AZ17" s="96">
        <f t="shared" si="36"/>
        <v>0</v>
      </c>
      <c r="BA17" s="96">
        <f t="shared" si="36"/>
        <v>0</v>
      </c>
      <c r="BB17" s="96">
        <f t="shared" si="36"/>
        <v>0</v>
      </c>
      <c r="BC17" s="96">
        <f t="shared" si="36"/>
        <v>-69793.215070775754</v>
      </c>
      <c r="BD17" s="96">
        <f t="shared" si="36"/>
        <v>0</v>
      </c>
      <c r="BE17" s="96">
        <f t="shared" si="36"/>
        <v>-404807.11096244899</v>
      </c>
      <c r="BF17" s="96">
        <f t="shared" si="36"/>
        <v>-32558.784</v>
      </c>
      <c r="BG17" s="96">
        <f t="shared" si="36"/>
        <v>0</v>
      </c>
      <c r="BH17" s="96">
        <f t="shared" si="36"/>
        <v>-336829.67558402102</v>
      </c>
      <c r="BI17" s="96">
        <f t="shared" si="36"/>
        <v>0</v>
      </c>
      <c r="BJ17" s="96">
        <f t="shared" si="36"/>
        <v>0</v>
      </c>
      <c r="BK17" s="96">
        <f t="shared" si="36"/>
        <v>0</v>
      </c>
      <c r="BL17" s="96">
        <f t="shared" si="36"/>
        <v>0</v>
      </c>
      <c r="BM17" s="96">
        <f t="shared" si="36"/>
        <v>0</v>
      </c>
      <c r="BN17" s="96">
        <f t="shared" si="36"/>
        <v>0</v>
      </c>
      <c r="BO17" s="96">
        <f t="shared" si="36"/>
        <v>-68678.463811137568</v>
      </c>
      <c r="BP17" s="96">
        <f t="shared" si="36"/>
        <v>0</v>
      </c>
      <c r="BQ17" s="96">
        <f t="shared" si="36"/>
        <v>-423961.20652805897</v>
      </c>
      <c r="BR17" s="96">
        <f t="shared" si="36"/>
        <v>-34436.207999999999</v>
      </c>
      <c r="BS17" s="96">
        <f t="shared" si="36"/>
        <v>0</v>
      </c>
      <c r="BT17" s="96">
        <f t="shared" si="36"/>
        <v>-358112.27779751027</v>
      </c>
      <c r="BU17" s="96">
        <f t="shared" si="36"/>
        <v>0</v>
      </c>
      <c r="BV17" s="96">
        <f t="shared" si="36"/>
        <v>0</v>
      </c>
      <c r="BW17" s="96">
        <f t="shared" si="36"/>
        <v>0</v>
      </c>
      <c r="BX17" s="96">
        <f t="shared" si="36"/>
        <v>0</v>
      </c>
      <c r="BY17" s="96">
        <f t="shared" si="36"/>
        <v>0</v>
      </c>
      <c r="BZ17" s="96">
        <f t="shared" ref="BZ17:EK17" si="37">SUM(BZ18:BZ19)</f>
        <v>-464247.06049419491</v>
      </c>
      <c r="CA17" s="96">
        <f t="shared" si="37"/>
        <v>0</v>
      </c>
      <c r="CB17" s="96">
        <f t="shared" si="37"/>
        <v>0</v>
      </c>
      <c r="CC17" s="96">
        <f t="shared" si="37"/>
        <v>0</v>
      </c>
      <c r="CD17" s="96">
        <f t="shared" si="37"/>
        <v>0</v>
      </c>
      <c r="CE17" s="96">
        <f t="shared" si="37"/>
        <v>0</v>
      </c>
      <c r="CF17" s="96">
        <f t="shared" si="37"/>
        <v>0</v>
      </c>
      <c r="CG17" s="96">
        <f t="shared" si="37"/>
        <v>0</v>
      </c>
      <c r="CH17" s="96">
        <f t="shared" si="37"/>
        <v>0</v>
      </c>
      <c r="CI17" s="96">
        <f t="shared" si="37"/>
        <v>0</v>
      </c>
      <c r="CJ17" s="96">
        <f t="shared" si="37"/>
        <v>0</v>
      </c>
      <c r="CK17" s="96">
        <f t="shared" si="37"/>
        <v>0</v>
      </c>
      <c r="CL17" s="96">
        <f t="shared" si="37"/>
        <v>0</v>
      </c>
      <c r="CM17" s="96">
        <f t="shared" si="37"/>
        <v>0</v>
      </c>
      <c r="CN17" s="96">
        <f t="shared" si="37"/>
        <v>0</v>
      </c>
      <c r="CO17" s="96">
        <f t="shared" si="37"/>
        <v>0</v>
      </c>
      <c r="CP17" s="96">
        <f t="shared" si="37"/>
        <v>0</v>
      </c>
      <c r="CQ17" s="96">
        <f t="shared" si="37"/>
        <v>0</v>
      </c>
      <c r="CR17" s="96">
        <f t="shared" si="37"/>
        <v>0</v>
      </c>
      <c r="CS17" s="96">
        <f t="shared" si="37"/>
        <v>0</v>
      </c>
      <c r="CT17" s="96">
        <f t="shared" si="37"/>
        <v>0</v>
      </c>
      <c r="CU17" s="96">
        <f t="shared" si="37"/>
        <v>0</v>
      </c>
      <c r="CV17" s="96">
        <f t="shared" si="37"/>
        <v>0</v>
      </c>
      <c r="CW17" s="96">
        <f t="shared" si="37"/>
        <v>0</v>
      </c>
      <c r="CX17" s="96">
        <f t="shared" si="37"/>
        <v>0</v>
      </c>
      <c r="CY17" s="96">
        <f t="shared" si="37"/>
        <v>0</v>
      </c>
      <c r="CZ17" s="96">
        <f t="shared" si="37"/>
        <v>0</v>
      </c>
      <c r="DA17" s="96">
        <f t="shared" si="37"/>
        <v>0</v>
      </c>
      <c r="DB17" s="96">
        <f t="shared" si="37"/>
        <v>0</v>
      </c>
      <c r="DC17" s="96">
        <f t="shared" si="37"/>
        <v>0</v>
      </c>
      <c r="DD17" s="96">
        <f t="shared" si="37"/>
        <v>0</v>
      </c>
      <c r="DE17" s="96">
        <f t="shared" si="37"/>
        <v>0</v>
      </c>
      <c r="DF17" s="96">
        <f t="shared" si="37"/>
        <v>0</v>
      </c>
      <c r="DG17" s="96">
        <f t="shared" si="37"/>
        <v>0</v>
      </c>
      <c r="DH17" s="96">
        <f t="shared" si="37"/>
        <v>0</v>
      </c>
      <c r="DI17" s="96">
        <f t="shared" si="37"/>
        <v>0</v>
      </c>
      <c r="DJ17" s="96">
        <f t="shared" si="37"/>
        <v>0</v>
      </c>
      <c r="DK17" s="96">
        <f t="shared" si="37"/>
        <v>0</v>
      </c>
      <c r="DL17" s="96">
        <f t="shared" si="37"/>
        <v>0</v>
      </c>
      <c r="DM17" s="96">
        <f t="shared" si="37"/>
        <v>0</v>
      </c>
      <c r="DN17" s="96">
        <f t="shared" si="37"/>
        <v>0</v>
      </c>
      <c r="DO17" s="96">
        <f t="shared" si="37"/>
        <v>0</v>
      </c>
      <c r="DP17" s="96">
        <f t="shared" si="37"/>
        <v>0</v>
      </c>
      <c r="DQ17" s="96">
        <f t="shared" si="37"/>
        <v>0</v>
      </c>
      <c r="DR17" s="96">
        <f t="shared" si="37"/>
        <v>0</v>
      </c>
      <c r="DS17" s="96">
        <f t="shared" si="37"/>
        <v>0</v>
      </c>
      <c r="DT17" s="96">
        <f t="shared" si="37"/>
        <v>0</v>
      </c>
      <c r="DU17" s="96">
        <f t="shared" si="37"/>
        <v>0</v>
      </c>
      <c r="DV17" s="96">
        <f t="shared" si="37"/>
        <v>0</v>
      </c>
      <c r="DW17" s="96">
        <f t="shared" si="37"/>
        <v>0</v>
      </c>
      <c r="DX17" s="96">
        <f t="shared" si="37"/>
        <v>0</v>
      </c>
      <c r="DY17" s="96">
        <f t="shared" si="37"/>
        <v>0</v>
      </c>
      <c r="DZ17" s="96">
        <f t="shared" si="37"/>
        <v>0</v>
      </c>
      <c r="EA17" s="96">
        <f t="shared" si="37"/>
        <v>0</v>
      </c>
      <c r="EB17" s="96">
        <f t="shared" si="37"/>
        <v>0</v>
      </c>
      <c r="EC17" s="96">
        <f t="shared" si="37"/>
        <v>0</v>
      </c>
      <c r="ED17" s="96">
        <f t="shared" si="37"/>
        <v>0</v>
      </c>
      <c r="EE17" s="96">
        <f t="shared" si="37"/>
        <v>0</v>
      </c>
      <c r="EF17" s="96">
        <f t="shared" si="37"/>
        <v>0</v>
      </c>
      <c r="EG17" s="96">
        <f t="shared" si="37"/>
        <v>0</v>
      </c>
      <c r="EH17" s="96">
        <f t="shared" si="37"/>
        <v>0</v>
      </c>
      <c r="EI17" s="96">
        <f t="shared" si="37"/>
        <v>0</v>
      </c>
      <c r="EJ17" s="96">
        <f t="shared" si="37"/>
        <v>0</v>
      </c>
      <c r="EK17" s="96">
        <f t="shared" si="37"/>
        <v>0</v>
      </c>
      <c r="EL17" s="96">
        <f t="shared" ref="EL17:EN17" si="38">SUM(EL18:EL19)</f>
        <v>0</v>
      </c>
      <c r="EM17" s="96">
        <f t="shared" si="38"/>
        <v>0</v>
      </c>
      <c r="EN17" s="96">
        <f t="shared" si="38"/>
        <v>0</v>
      </c>
    </row>
    <row r="18" spans="3:144" hidden="1" outlineLevel="1" x14ac:dyDescent="0.2">
      <c r="D18" s="89"/>
      <c r="E18" s="89"/>
      <c r="F18" s="89"/>
      <c r="G18" s="90"/>
      <c r="H18" s="97" t="s">
        <v>122</v>
      </c>
      <c r="I18" s="95"/>
      <c r="J18" s="95"/>
      <c r="K18" s="96"/>
      <c r="L18" s="95"/>
      <c r="M18" s="96">
        <f>M$9*(M24+M29+M34+M39+M44+M49+M54+M59)</f>
        <v>0</v>
      </c>
      <c r="N18" s="96">
        <f t="shared" ref="N18:BY18" si="39">N$9*(N24+N29+N34+N39+N44+N49+N54+N59)</f>
        <v>0</v>
      </c>
      <c r="O18" s="96">
        <f t="shared" si="39"/>
        <v>0</v>
      </c>
      <c r="P18" s="96">
        <f t="shared" si="39"/>
        <v>0</v>
      </c>
      <c r="Q18" s="96">
        <f t="shared" si="39"/>
        <v>0</v>
      </c>
      <c r="R18" s="96">
        <f t="shared" si="39"/>
        <v>0</v>
      </c>
      <c r="S18" s="96">
        <f t="shared" si="39"/>
        <v>-72768.321244205581</v>
      </c>
      <c r="T18" s="96">
        <f t="shared" si="39"/>
        <v>0</v>
      </c>
      <c r="U18" s="96">
        <f t="shared" si="39"/>
        <v>-352382.41219931602</v>
      </c>
      <c r="V18" s="96">
        <f t="shared" si="39"/>
        <v>-25049.088</v>
      </c>
      <c r="W18" s="96">
        <f t="shared" si="39"/>
        <v>0</v>
      </c>
      <c r="X18" s="96">
        <f t="shared" si="39"/>
        <v>-223307.84102399996</v>
      </c>
      <c r="Y18" s="96">
        <f t="shared" si="39"/>
        <v>0</v>
      </c>
      <c r="Z18" s="96">
        <f t="shared" si="39"/>
        <v>0</v>
      </c>
      <c r="AA18" s="96">
        <f t="shared" si="39"/>
        <v>0</v>
      </c>
      <c r="AB18" s="96">
        <f t="shared" si="39"/>
        <v>0</v>
      </c>
      <c r="AC18" s="96">
        <f t="shared" si="39"/>
        <v>0</v>
      </c>
      <c r="AD18" s="96">
        <f t="shared" si="39"/>
        <v>0</v>
      </c>
      <c r="AE18" s="96">
        <f t="shared" si="39"/>
        <v>-71836.883199055592</v>
      </c>
      <c r="AF18" s="96">
        <f t="shared" si="39"/>
        <v>0</v>
      </c>
      <c r="AG18" s="96">
        <f t="shared" si="39"/>
        <v>-369056.28328955983</v>
      </c>
      <c r="AH18" s="96">
        <f t="shared" si="39"/>
        <v>-28803.935999999998</v>
      </c>
      <c r="AI18" s="96">
        <f t="shared" si="39"/>
        <v>0</v>
      </c>
      <c r="AJ18" s="96">
        <f t="shared" si="39"/>
        <v>-297130.98524655181</v>
      </c>
      <c r="AK18" s="96">
        <f t="shared" si="39"/>
        <v>0</v>
      </c>
      <c r="AL18" s="96">
        <f t="shared" si="39"/>
        <v>0</v>
      </c>
      <c r="AM18" s="96">
        <f t="shared" si="39"/>
        <v>0</v>
      </c>
      <c r="AN18" s="96">
        <f t="shared" si="39"/>
        <v>0</v>
      </c>
      <c r="AO18" s="96">
        <f t="shared" si="39"/>
        <v>0</v>
      </c>
      <c r="AP18" s="96">
        <f t="shared" si="39"/>
        <v>0</v>
      </c>
      <c r="AQ18" s="96">
        <f t="shared" si="39"/>
        <v>-70845.608640758321</v>
      </c>
      <c r="AR18" s="96">
        <f t="shared" si="39"/>
        <v>0</v>
      </c>
      <c r="AS18" s="96">
        <f t="shared" si="39"/>
        <v>-386518.63103172899</v>
      </c>
      <c r="AT18" s="96">
        <f t="shared" si="39"/>
        <v>-30681.359999999997</v>
      </c>
      <c r="AU18" s="96">
        <f t="shared" si="39"/>
        <v>0</v>
      </c>
      <c r="AV18" s="96">
        <f t="shared" si="39"/>
        <v>-316503.50822103786</v>
      </c>
      <c r="AW18" s="96">
        <f t="shared" si="39"/>
        <v>0</v>
      </c>
      <c r="AX18" s="96">
        <f t="shared" si="39"/>
        <v>0</v>
      </c>
      <c r="AY18" s="96">
        <f t="shared" si="39"/>
        <v>0</v>
      </c>
      <c r="AZ18" s="96">
        <f t="shared" si="39"/>
        <v>0</v>
      </c>
      <c r="BA18" s="96">
        <f t="shared" si="39"/>
        <v>0</v>
      </c>
      <c r="BB18" s="96">
        <f t="shared" si="39"/>
        <v>0</v>
      </c>
      <c r="BC18" s="96">
        <f t="shared" si="39"/>
        <v>-69793.215070775754</v>
      </c>
      <c r="BD18" s="96">
        <f t="shared" si="39"/>
        <v>0</v>
      </c>
      <c r="BE18" s="96">
        <f t="shared" si="39"/>
        <v>-404807.11096244899</v>
      </c>
      <c r="BF18" s="96">
        <f t="shared" si="39"/>
        <v>-32558.784</v>
      </c>
      <c r="BG18" s="96">
        <f t="shared" si="39"/>
        <v>0</v>
      </c>
      <c r="BH18" s="96">
        <f t="shared" si="39"/>
        <v>-336829.67558402102</v>
      </c>
      <c r="BI18" s="96">
        <f t="shared" si="39"/>
        <v>0</v>
      </c>
      <c r="BJ18" s="96">
        <f t="shared" si="39"/>
        <v>0</v>
      </c>
      <c r="BK18" s="96">
        <f t="shared" si="39"/>
        <v>0</v>
      </c>
      <c r="BL18" s="96">
        <f t="shared" si="39"/>
        <v>0</v>
      </c>
      <c r="BM18" s="96">
        <f t="shared" si="39"/>
        <v>0</v>
      </c>
      <c r="BN18" s="96">
        <f t="shared" si="39"/>
        <v>0</v>
      </c>
      <c r="BO18" s="96">
        <f t="shared" si="39"/>
        <v>-68678.463811137568</v>
      </c>
      <c r="BP18" s="96">
        <f t="shared" si="39"/>
        <v>0</v>
      </c>
      <c r="BQ18" s="96">
        <f t="shared" si="39"/>
        <v>-423961.20652805897</v>
      </c>
      <c r="BR18" s="96">
        <f t="shared" si="39"/>
        <v>-34436.207999999999</v>
      </c>
      <c r="BS18" s="96">
        <f t="shared" si="39"/>
        <v>0</v>
      </c>
      <c r="BT18" s="96">
        <f t="shared" si="39"/>
        <v>-358112.27779751027</v>
      </c>
      <c r="BU18" s="96">
        <f t="shared" si="39"/>
        <v>0</v>
      </c>
      <c r="BV18" s="96">
        <f t="shared" si="39"/>
        <v>0</v>
      </c>
      <c r="BW18" s="96">
        <f t="shared" si="39"/>
        <v>0</v>
      </c>
      <c r="BX18" s="96">
        <f t="shared" si="39"/>
        <v>0</v>
      </c>
      <c r="BY18" s="96">
        <f t="shared" si="39"/>
        <v>0</v>
      </c>
      <c r="BZ18" s="96">
        <f t="shared" ref="BZ18:EK18" si="40">BZ$9*(BZ24+BZ29+BZ34+BZ39+BZ44+BZ49+BZ54+BZ59)</f>
        <v>0</v>
      </c>
      <c r="CA18" s="96">
        <f t="shared" si="40"/>
        <v>0</v>
      </c>
      <c r="CB18" s="96">
        <f t="shared" si="40"/>
        <v>0</v>
      </c>
      <c r="CC18" s="96">
        <f t="shared" si="40"/>
        <v>0</v>
      </c>
      <c r="CD18" s="96">
        <f t="shared" si="40"/>
        <v>0</v>
      </c>
      <c r="CE18" s="96">
        <f t="shared" si="40"/>
        <v>0</v>
      </c>
      <c r="CF18" s="96">
        <f t="shared" si="40"/>
        <v>0</v>
      </c>
      <c r="CG18" s="96">
        <f t="shared" si="40"/>
        <v>0</v>
      </c>
      <c r="CH18" s="96">
        <f t="shared" si="40"/>
        <v>0</v>
      </c>
      <c r="CI18" s="96">
        <f t="shared" si="40"/>
        <v>0</v>
      </c>
      <c r="CJ18" s="96">
        <f t="shared" si="40"/>
        <v>0</v>
      </c>
      <c r="CK18" s="96">
        <f t="shared" si="40"/>
        <v>0</v>
      </c>
      <c r="CL18" s="96">
        <f t="shared" si="40"/>
        <v>0</v>
      </c>
      <c r="CM18" s="96">
        <f t="shared" si="40"/>
        <v>0</v>
      </c>
      <c r="CN18" s="96">
        <f t="shared" si="40"/>
        <v>0</v>
      </c>
      <c r="CO18" s="96">
        <f t="shared" si="40"/>
        <v>0</v>
      </c>
      <c r="CP18" s="96">
        <f t="shared" si="40"/>
        <v>0</v>
      </c>
      <c r="CQ18" s="96">
        <f t="shared" si="40"/>
        <v>0</v>
      </c>
      <c r="CR18" s="96">
        <f t="shared" si="40"/>
        <v>0</v>
      </c>
      <c r="CS18" s="96">
        <f t="shared" si="40"/>
        <v>0</v>
      </c>
      <c r="CT18" s="96">
        <f t="shared" si="40"/>
        <v>0</v>
      </c>
      <c r="CU18" s="96">
        <f t="shared" si="40"/>
        <v>0</v>
      </c>
      <c r="CV18" s="96">
        <f t="shared" si="40"/>
        <v>0</v>
      </c>
      <c r="CW18" s="96">
        <f t="shared" si="40"/>
        <v>0</v>
      </c>
      <c r="CX18" s="96">
        <f t="shared" si="40"/>
        <v>0</v>
      </c>
      <c r="CY18" s="96">
        <f t="shared" si="40"/>
        <v>0</v>
      </c>
      <c r="CZ18" s="96">
        <f t="shared" si="40"/>
        <v>0</v>
      </c>
      <c r="DA18" s="96">
        <f t="shared" si="40"/>
        <v>0</v>
      </c>
      <c r="DB18" s="96">
        <f t="shared" si="40"/>
        <v>0</v>
      </c>
      <c r="DC18" s="96">
        <f t="shared" si="40"/>
        <v>0</v>
      </c>
      <c r="DD18" s="96">
        <f t="shared" si="40"/>
        <v>0</v>
      </c>
      <c r="DE18" s="96">
        <f t="shared" si="40"/>
        <v>0</v>
      </c>
      <c r="DF18" s="96">
        <f t="shared" si="40"/>
        <v>0</v>
      </c>
      <c r="DG18" s="96">
        <f t="shared" si="40"/>
        <v>0</v>
      </c>
      <c r="DH18" s="96">
        <f t="shared" si="40"/>
        <v>0</v>
      </c>
      <c r="DI18" s="96">
        <f t="shared" si="40"/>
        <v>0</v>
      </c>
      <c r="DJ18" s="96">
        <f t="shared" si="40"/>
        <v>0</v>
      </c>
      <c r="DK18" s="96">
        <f t="shared" si="40"/>
        <v>0</v>
      </c>
      <c r="DL18" s="96">
        <f t="shared" si="40"/>
        <v>0</v>
      </c>
      <c r="DM18" s="96">
        <f t="shared" si="40"/>
        <v>0</v>
      </c>
      <c r="DN18" s="96">
        <f t="shared" si="40"/>
        <v>0</v>
      </c>
      <c r="DO18" s="96">
        <f t="shared" si="40"/>
        <v>0</v>
      </c>
      <c r="DP18" s="96">
        <f t="shared" si="40"/>
        <v>0</v>
      </c>
      <c r="DQ18" s="96">
        <f t="shared" si="40"/>
        <v>0</v>
      </c>
      <c r="DR18" s="96">
        <f t="shared" si="40"/>
        <v>0</v>
      </c>
      <c r="DS18" s="96">
        <f t="shared" si="40"/>
        <v>0</v>
      </c>
      <c r="DT18" s="96">
        <f t="shared" si="40"/>
        <v>0</v>
      </c>
      <c r="DU18" s="96">
        <f t="shared" si="40"/>
        <v>0</v>
      </c>
      <c r="DV18" s="96">
        <f t="shared" si="40"/>
        <v>0</v>
      </c>
      <c r="DW18" s="96">
        <f t="shared" si="40"/>
        <v>0</v>
      </c>
      <c r="DX18" s="96">
        <f t="shared" si="40"/>
        <v>0</v>
      </c>
      <c r="DY18" s="96">
        <f t="shared" si="40"/>
        <v>0</v>
      </c>
      <c r="DZ18" s="96">
        <f t="shared" si="40"/>
        <v>0</v>
      </c>
      <c r="EA18" s="96">
        <f t="shared" si="40"/>
        <v>0</v>
      </c>
      <c r="EB18" s="96">
        <f t="shared" si="40"/>
        <v>0</v>
      </c>
      <c r="EC18" s="96">
        <f t="shared" si="40"/>
        <v>0</v>
      </c>
      <c r="ED18" s="96">
        <f t="shared" si="40"/>
        <v>0</v>
      </c>
      <c r="EE18" s="96">
        <f t="shared" si="40"/>
        <v>0</v>
      </c>
      <c r="EF18" s="96">
        <f t="shared" si="40"/>
        <v>0</v>
      </c>
      <c r="EG18" s="96">
        <f t="shared" si="40"/>
        <v>0</v>
      </c>
      <c r="EH18" s="96">
        <f t="shared" si="40"/>
        <v>0</v>
      </c>
      <c r="EI18" s="96">
        <f t="shared" si="40"/>
        <v>0</v>
      </c>
      <c r="EJ18" s="96">
        <f t="shared" si="40"/>
        <v>0</v>
      </c>
      <c r="EK18" s="96">
        <f t="shared" si="40"/>
        <v>0</v>
      </c>
      <c r="EL18" s="96">
        <f t="shared" ref="EL18:EN18" si="41">EL$9*(EL24+EL29+EL34+EL39+EL44+EL49+EL54+EL59)</f>
        <v>0</v>
      </c>
      <c r="EM18" s="96">
        <f t="shared" si="41"/>
        <v>0</v>
      </c>
      <c r="EN18" s="96">
        <f t="shared" si="41"/>
        <v>0</v>
      </c>
    </row>
    <row r="19" spans="3:144" hidden="1" outlineLevel="1" x14ac:dyDescent="0.2">
      <c r="D19" s="89"/>
      <c r="E19" s="89"/>
      <c r="F19" s="89"/>
      <c r="G19" s="98"/>
      <c r="H19" s="97" t="s">
        <v>123</v>
      </c>
      <c r="I19" s="95"/>
      <c r="J19" s="95"/>
      <c r="K19" s="96"/>
      <c r="L19" s="95"/>
      <c r="M19" s="96">
        <f>-SUM(M15:M16,M18)*M10</f>
        <v>0</v>
      </c>
      <c r="N19" s="96">
        <f t="shared" ref="N19:BY19" si="42">-SUM(N15:N16,N18)*N10</f>
        <v>0</v>
      </c>
      <c r="O19" s="96">
        <f t="shared" si="42"/>
        <v>0</v>
      </c>
      <c r="P19" s="96">
        <f t="shared" si="42"/>
        <v>0</v>
      </c>
      <c r="Q19" s="96">
        <f t="shared" si="42"/>
        <v>0</v>
      </c>
      <c r="R19" s="96">
        <f t="shared" si="42"/>
        <v>0</v>
      </c>
      <c r="S19" s="96">
        <f t="shared" si="42"/>
        <v>0</v>
      </c>
      <c r="T19" s="96">
        <f t="shared" si="42"/>
        <v>0</v>
      </c>
      <c r="U19" s="96">
        <f t="shared" si="42"/>
        <v>0</v>
      </c>
      <c r="V19" s="96">
        <f t="shared" si="42"/>
        <v>0</v>
      </c>
      <c r="W19" s="96">
        <f t="shared" si="42"/>
        <v>0</v>
      </c>
      <c r="X19" s="96">
        <f t="shared" si="42"/>
        <v>0</v>
      </c>
      <c r="Y19" s="96">
        <f t="shared" si="42"/>
        <v>0</v>
      </c>
      <c r="Z19" s="96">
        <f t="shared" si="42"/>
        <v>0</v>
      </c>
      <c r="AA19" s="96">
        <f t="shared" si="42"/>
        <v>0</v>
      </c>
      <c r="AB19" s="96">
        <f t="shared" si="42"/>
        <v>0</v>
      </c>
      <c r="AC19" s="96">
        <f t="shared" si="42"/>
        <v>0</v>
      </c>
      <c r="AD19" s="96">
        <f t="shared" si="42"/>
        <v>0</v>
      </c>
      <c r="AE19" s="96">
        <f t="shared" si="42"/>
        <v>0</v>
      </c>
      <c r="AF19" s="96">
        <f t="shared" si="42"/>
        <v>0</v>
      </c>
      <c r="AG19" s="96">
        <f t="shared" si="42"/>
        <v>0</v>
      </c>
      <c r="AH19" s="96">
        <f t="shared" si="42"/>
        <v>0</v>
      </c>
      <c r="AI19" s="96">
        <f t="shared" si="42"/>
        <v>0</v>
      </c>
      <c r="AJ19" s="96">
        <f t="shared" si="42"/>
        <v>0</v>
      </c>
      <c r="AK19" s="96">
        <f t="shared" si="42"/>
        <v>0</v>
      </c>
      <c r="AL19" s="96">
        <f t="shared" si="42"/>
        <v>0</v>
      </c>
      <c r="AM19" s="96">
        <f t="shared" si="42"/>
        <v>0</v>
      </c>
      <c r="AN19" s="96">
        <f t="shared" si="42"/>
        <v>0</v>
      </c>
      <c r="AO19" s="96">
        <f t="shared" si="42"/>
        <v>0</v>
      </c>
      <c r="AP19" s="96">
        <f t="shared" si="42"/>
        <v>0</v>
      </c>
      <c r="AQ19" s="96">
        <f t="shared" si="42"/>
        <v>0</v>
      </c>
      <c r="AR19" s="96">
        <f t="shared" si="42"/>
        <v>0</v>
      </c>
      <c r="AS19" s="96">
        <f t="shared" si="42"/>
        <v>0</v>
      </c>
      <c r="AT19" s="96">
        <f t="shared" si="42"/>
        <v>0</v>
      </c>
      <c r="AU19" s="96">
        <f t="shared" si="42"/>
        <v>0</v>
      </c>
      <c r="AV19" s="96">
        <f t="shared" si="42"/>
        <v>0</v>
      </c>
      <c r="AW19" s="96">
        <f t="shared" si="42"/>
        <v>0</v>
      </c>
      <c r="AX19" s="96">
        <f t="shared" si="42"/>
        <v>0</v>
      </c>
      <c r="AY19" s="96">
        <f t="shared" si="42"/>
        <v>0</v>
      </c>
      <c r="AZ19" s="96">
        <f t="shared" si="42"/>
        <v>0</v>
      </c>
      <c r="BA19" s="96">
        <f t="shared" si="42"/>
        <v>0</v>
      </c>
      <c r="BB19" s="96">
        <f t="shared" si="42"/>
        <v>0</v>
      </c>
      <c r="BC19" s="96">
        <f t="shared" si="42"/>
        <v>0</v>
      </c>
      <c r="BD19" s="96">
        <f t="shared" si="42"/>
        <v>0</v>
      </c>
      <c r="BE19" s="96">
        <f t="shared" si="42"/>
        <v>0</v>
      </c>
      <c r="BF19" s="96">
        <f t="shared" si="42"/>
        <v>0</v>
      </c>
      <c r="BG19" s="96">
        <f t="shared" si="42"/>
        <v>0</v>
      </c>
      <c r="BH19" s="96">
        <f t="shared" si="42"/>
        <v>0</v>
      </c>
      <c r="BI19" s="96">
        <f t="shared" si="42"/>
        <v>0</v>
      </c>
      <c r="BJ19" s="96">
        <f t="shared" si="42"/>
        <v>0</v>
      </c>
      <c r="BK19" s="96">
        <f t="shared" si="42"/>
        <v>0</v>
      </c>
      <c r="BL19" s="96">
        <f t="shared" si="42"/>
        <v>0</v>
      </c>
      <c r="BM19" s="96">
        <f t="shared" si="42"/>
        <v>0</v>
      </c>
      <c r="BN19" s="96">
        <f t="shared" si="42"/>
        <v>0</v>
      </c>
      <c r="BO19" s="96">
        <f t="shared" si="42"/>
        <v>0</v>
      </c>
      <c r="BP19" s="96">
        <f t="shared" si="42"/>
        <v>0</v>
      </c>
      <c r="BQ19" s="96">
        <f t="shared" si="42"/>
        <v>0</v>
      </c>
      <c r="BR19" s="96">
        <f t="shared" si="42"/>
        <v>0</v>
      </c>
      <c r="BS19" s="96">
        <f t="shared" si="42"/>
        <v>0</v>
      </c>
      <c r="BT19" s="96">
        <f t="shared" si="42"/>
        <v>0</v>
      </c>
      <c r="BU19" s="96">
        <f t="shared" si="42"/>
        <v>0</v>
      </c>
      <c r="BV19" s="96">
        <f t="shared" si="42"/>
        <v>0</v>
      </c>
      <c r="BW19" s="96">
        <f t="shared" si="42"/>
        <v>0</v>
      </c>
      <c r="BX19" s="96">
        <f t="shared" si="42"/>
        <v>0</v>
      </c>
      <c r="BY19" s="96">
        <f t="shared" si="42"/>
        <v>0</v>
      </c>
      <c r="BZ19" s="96">
        <f t="shared" ref="BZ19:EK19" si="43">-SUM(BZ15:BZ16,BZ18)*BZ10</f>
        <v>-464247.06049419491</v>
      </c>
      <c r="CA19" s="96">
        <f t="shared" si="43"/>
        <v>0</v>
      </c>
      <c r="CB19" s="96">
        <f t="shared" si="43"/>
        <v>0</v>
      </c>
      <c r="CC19" s="96">
        <f t="shared" si="43"/>
        <v>0</v>
      </c>
      <c r="CD19" s="96">
        <f t="shared" si="43"/>
        <v>0</v>
      </c>
      <c r="CE19" s="96">
        <f t="shared" si="43"/>
        <v>0</v>
      </c>
      <c r="CF19" s="96">
        <f t="shared" si="43"/>
        <v>0</v>
      </c>
      <c r="CG19" s="96">
        <f t="shared" si="43"/>
        <v>0</v>
      </c>
      <c r="CH19" s="96">
        <f t="shared" si="43"/>
        <v>0</v>
      </c>
      <c r="CI19" s="96">
        <f t="shared" si="43"/>
        <v>0</v>
      </c>
      <c r="CJ19" s="96">
        <f t="shared" si="43"/>
        <v>0</v>
      </c>
      <c r="CK19" s="96">
        <f t="shared" si="43"/>
        <v>0</v>
      </c>
      <c r="CL19" s="96">
        <f t="shared" si="43"/>
        <v>0</v>
      </c>
      <c r="CM19" s="96">
        <f t="shared" si="43"/>
        <v>0</v>
      </c>
      <c r="CN19" s="96">
        <f t="shared" si="43"/>
        <v>0</v>
      </c>
      <c r="CO19" s="96">
        <f t="shared" si="43"/>
        <v>0</v>
      </c>
      <c r="CP19" s="96">
        <f t="shared" si="43"/>
        <v>0</v>
      </c>
      <c r="CQ19" s="96">
        <f t="shared" si="43"/>
        <v>0</v>
      </c>
      <c r="CR19" s="96">
        <f t="shared" si="43"/>
        <v>0</v>
      </c>
      <c r="CS19" s="96">
        <f t="shared" si="43"/>
        <v>0</v>
      </c>
      <c r="CT19" s="96">
        <f t="shared" si="43"/>
        <v>0</v>
      </c>
      <c r="CU19" s="96">
        <f t="shared" si="43"/>
        <v>0</v>
      </c>
      <c r="CV19" s="96">
        <f t="shared" si="43"/>
        <v>0</v>
      </c>
      <c r="CW19" s="96">
        <f t="shared" si="43"/>
        <v>0</v>
      </c>
      <c r="CX19" s="96">
        <f t="shared" si="43"/>
        <v>0</v>
      </c>
      <c r="CY19" s="96">
        <f t="shared" si="43"/>
        <v>0</v>
      </c>
      <c r="CZ19" s="96">
        <f t="shared" si="43"/>
        <v>0</v>
      </c>
      <c r="DA19" s="96">
        <f t="shared" si="43"/>
        <v>0</v>
      </c>
      <c r="DB19" s="96">
        <f t="shared" si="43"/>
        <v>0</v>
      </c>
      <c r="DC19" s="96">
        <f t="shared" si="43"/>
        <v>0</v>
      </c>
      <c r="DD19" s="96">
        <f t="shared" si="43"/>
        <v>0</v>
      </c>
      <c r="DE19" s="96">
        <f t="shared" si="43"/>
        <v>0</v>
      </c>
      <c r="DF19" s="96">
        <f t="shared" si="43"/>
        <v>0</v>
      </c>
      <c r="DG19" s="96">
        <f t="shared" si="43"/>
        <v>0</v>
      </c>
      <c r="DH19" s="96">
        <f t="shared" si="43"/>
        <v>0</v>
      </c>
      <c r="DI19" s="96">
        <f t="shared" si="43"/>
        <v>0</v>
      </c>
      <c r="DJ19" s="96">
        <f t="shared" si="43"/>
        <v>0</v>
      </c>
      <c r="DK19" s="96">
        <f t="shared" si="43"/>
        <v>0</v>
      </c>
      <c r="DL19" s="96">
        <f t="shared" si="43"/>
        <v>0</v>
      </c>
      <c r="DM19" s="96">
        <f t="shared" si="43"/>
        <v>0</v>
      </c>
      <c r="DN19" s="96">
        <f t="shared" si="43"/>
        <v>0</v>
      </c>
      <c r="DO19" s="96">
        <f t="shared" si="43"/>
        <v>0</v>
      </c>
      <c r="DP19" s="96">
        <f t="shared" si="43"/>
        <v>0</v>
      </c>
      <c r="DQ19" s="96">
        <f t="shared" si="43"/>
        <v>0</v>
      </c>
      <c r="DR19" s="96">
        <f t="shared" si="43"/>
        <v>0</v>
      </c>
      <c r="DS19" s="96">
        <f t="shared" si="43"/>
        <v>0</v>
      </c>
      <c r="DT19" s="96">
        <f t="shared" si="43"/>
        <v>0</v>
      </c>
      <c r="DU19" s="96">
        <f t="shared" si="43"/>
        <v>0</v>
      </c>
      <c r="DV19" s="96">
        <f t="shared" si="43"/>
        <v>0</v>
      </c>
      <c r="DW19" s="96">
        <f t="shared" si="43"/>
        <v>0</v>
      </c>
      <c r="DX19" s="96">
        <f t="shared" si="43"/>
        <v>0</v>
      </c>
      <c r="DY19" s="96">
        <f t="shared" si="43"/>
        <v>0</v>
      </c>
      <c r="DZ19" s="96">
        <f t="shared" si="43"/>
        <v>0</v>
      </c>
      <c r="EA19" s="96">
        <f t="shared" si="43"/>
        <v>0</v>
      </c>
      <c r="EB19" s="96">
        <f t="shared" si="43"/>
        <v>0</v>
      </c>
      <c r="EC19" s="96">
        <f t="shared" si="43"/>
        <v>0</v>
      </c>
      <c r="ED19" s="96">
        <f t="shared" si="43"/>
        <v>0</v>
      </c>
      <c r="EE19" s="96">
        <f t="shared" si="43"/>
        <v>0</v>
      </c>
      <c r="EF19" s="96">
        <f t="shared" si="43"/>
        <v>0</v>
      </c>
      <c r="EG19" s="96">
        <f t="shared" si="43"/>
        <v>0</v>
      </c>
      <c r="EH19" s="96">
        <f t="shared" si="43"/>
        <v>0</v>
      </c>
      <c r="EI19" s="96">
        <f t="shared" si="43"/>
        <v>0</v>
      </c>
      <c r="EJ19" s="96">
        <f t="shared" si="43"/>
        <v>0</v>
      </c>
      <c r="EK19" s="96">
        <f t="shared" si="43"/>
        <v>0</v>
      </c>
      <c r="EL19" s="96">
        <f t="shared" ref="EL19:EN19" si="44">-SUM(EL15:EL16,EL18)*EL10</f>
        <v>0</v>
      </c>
      <c r="EM19" s="96">
        <f t="shared" si="44"/>
        <v>0</v>
      </c>
      <c r="EN19" s="96">
        <f t="shared" si="44"/>
        <v>0</v>
      </c>
    </row>
    <row r="20" spans="3:144" collapsed="1" x14ac:dyDescent="0.2">
      <c r="D20" s="89"/>
      <c r="E20" s="89"/>
      <c r="F20" s="89"/>
      <c r="G20" s="98" t="s">
        <v>54</v>
      </c>
      <c r="H20" s="99" t="s">
        <v>55</v>
      </c>
      <c r="I20" s="99"/>
      <c r="J20" s="99"/>
      <c r="K20" s="100">
        <f>SUM(K15:K17)</f>
        <v>0</v>
      </c>
      <c r="L20" s="101"/>
      <c r="M20" s="100">
        <f t="shared" ref="M20:BX20" si="45">SUM(M15:M17)</f>
        <v>56125.638538960127</v>
      </c>
      <c r="N20" s="100">
        <f t="shared" si="45"/>
        <v>112251.27707792025</v>
      </c>
      <c r="O20" s="100">
        <f t="shared" si="45"/>
        <v>168376.91561688037</v>
      </c>
      <c r="P20" s="100">
        <f t="shared" si="45"/>
        <v>224502.55415584051</v>
      </c>
      <c r="Q20" s="100">
        <f t="shared" si="45"/>
        <v>280628.19269480061</v>
      </c>
      <c r="R20" s="100">
        <f t="shared" si="45"/>
        <v>336753.83123376075</v>
      </c>
      <c r="S20" s="100">
        <f t="shared" si="45"/>
        <v>320111.1485285153</v>
      </c>
      <c r="T20" s="100">
        <f t="shared" si="45"/>
        <v>376236.78706747544</v>
      </c>
      <c r="U20" s="100">
        <f t="shared" si="45"/>
        <v>79980.01340711955</v>
      </c>
      <c r="V20" s="100">
        <f t="shared" si="45"/>
        <v>111056.56394607968</v>
      </c>
      <c r="W20" s="100">
        <f t="shared" si="45"/>
        <v>167182.2024850398</v>
      </c>
      <c r="X20" s="100">
        <f t="shared" si="45"/>
        <v>0</v>
      </c>
      <c r="Y20" s="100">
        <f t="shared" si="45"/>
        <v>63902.340644597272</v>
      </c>
      <c r="Z20" s="100">
        <f t="shared" si="45"/>
        <v>127804.68128919454</v>
      </c>
      <c r="AA20" s="100">
        <f t="shared" si="45"/>
        <v>191707.02193379181</v>
      </c>
      <c r="AB20" s="100">
        <f t="shared" si="45"/>
        <v>255609.36257838909</v>
      </c>
      <c r="AC20" s="100">
        <f t="shared" si="45"/>
        <v>319511.70322298637</v>
      </c>
      <c r="AD20" s="100">
        <f t="shared" si="45"/>
        <v>383414.04386758362</v>
      </c>
      <c r="AE20" s="100">
        <f t="shared" si="45"/>
        <v>375479.50131312525</v>
      </c>
      <c r="AF20" s="100">
        <f t="shared" si="45"/>
        <v>439381.8419577225</v>
      </c>
      <c r="AG20" s="100">
        <f t="shared" si="45"/>
        <v>134227.89931275992</v>
      </c>
      <c r="AH20" s="100">
        <f t="shared" si="45"/>
        <v>169326.30395735722</v>
      </c>
      <c r="AI20" s="100">
        <f t="shared" si="45"/>
        <v>233228.6446019545</v>
      </c>
      <c r="AJ20" s="100">
        <f t="shared" si="45"/>
        <v>0</v>
      </c>
      <c r="AK20" s="100">
        <f t="shared" si="45"/>
        <v>67045.758991127106</v>
      </c>
      <c r="AL20" s="100">
        <f t="shared" si="45"/>
        <v>134091.51798225421</v>
      </c>
      <c r="AM20" s="100">
        <f t="shared" si="45"/>
        <v>201137.27697338132</v>
      </c>
      <c r="AN20" s="100">
        <f t="shared" si="45"/>
        <v>268183.03596450842</v>
      </c>
      <c r="AO20" s="100">
        <f t="shared" si="45"/>
        <v>335228.79495563556</v>
      </c>
      <c r="AP20" s="100">
        <f t="shared" si="45"/>
        <v>402274.55394676269</v>
      </c>
      <c r="AQ20" s="100">
        <f t="shared" si="45"/>
        <v>398474.70429713151</v>
      </c>
      <c r="AR20" s="100">
        <f t="shared" si="45"/>
        <v>465520.46328825864</v>
      </c>
      <c r="AS20" s="100">
        <f t="shared" si="45"/>
        <v>146047.59124765679</v>
      </c>
      <c r="AT20" s="100">
        <f t="shared" si="45"/>
        <v>182411.99023878391</v>
      </c>
      <c r="AU20" s="100">
        <f t="shared" si="45"/>
        <v>249457.74922991102</v>
      </c>
      <c r="AV20" s="100">
        <f t="shared" si="45"/>
        <v>0</v>
      </c>
      <c r="AW20" s="100">
        <f t="shared" si="45"/>
        <v>70332.398801437157</v>
      </c>
      <c r="AX20" s="100">
        <f t="shared" si="45"/>
        <v>140664.79760287431</v>
      </c>
      <c r="AY20" s="100">
        <f t="shared" si="45"/>
        <v>210997.19640431146</v>
      </c>
      <c r="AZ20" s="100">
        <f t="shared" si="45"/>
        <v>281329.59520574863</v>
      </c>
      <c r="BA20" s="100">
        <f t="shared" si="45"/>
        <v>351661.9940071858</v>
      </c>
      <c r="BB20" s="100">
        <f t="shared" si="45"/>
        <v>421994.39280862297</v>
      </c>
      <c r="BC20" s="100">
        <f t="shared" si="45"/>
        <v>422533.57653928438</v>
      </c>
      <c r="BD20" s="100">
        <f t="shared" si="45"/>
        <v>492865.97534072155</v>
      </c>
      <c r="BE20" s="100">
        <f t="shared" si="45"/>
        <v>158391.26317970967</v>
      </c>
      <c r="BF20" s="100">
        <f t="shared" si="45"/>
        <v>196164.87798114686</v>
      </c>
      <c r="BG20" s="100">
        <f t="shared" si="45"/>
        <v>266497.27678258403</v>
      </c>
      <c r="BH20" s="100">
        <f t="shared" si="45"/>
        <v>0</v>
      </c>
      <c r="BI20" s="100">
        <f t="shared" si="45"/>
        <v>73765.679678058892</v>
      </c>
      <c r="BJ20" s="100">
        <f t="shared" si="45"/>
        <v>147531.35935611778</v>
      </c>
      <c r="BK20" s="100">
        <f t="shared" si="45"/>
        <v>221297.03903417668</v>
      </c>
      <c r="BL20" s="100">
        <f t="shared" si="45"/>
        <v>295062.71871223557</v>
      </c>
      <c r="BM20" s="100">
        <f t="shared" si="45"/>
        <v>368828.39839029446</v>
      </c>
      <c r="BN20" s="100">
        <f t="shared" si="45"/>
        <v>442594.07806835335</v>
      </c>
      <c r="BO20" s="100">
        <f t="shared" si="45"/>
        <v>447681.29393527471</v>
      </c>
      <c r="BP20" s="100">
        <f t="shared" si="45"/>
        <v>521446.9736133336</v>
      </c>
      <c r="BQ20" s="100">
        <f t="shared" si="45"/>
        <v>171251.44676333352</v>
      </c>
      <c r="BR20" s="100">
        <f t="shared" si="45"/>
        <v>210580.91844139242</v>
      </c>
      <c r="BS20" s="100">
        <f t="shared" si="45"/>
        <v>284346.59811945132</v>
      </c>
      <c r="BT20" s="100">
        <f t="shared" si="45"/>
        <v>0</v>
      </c>
      <c r="BU20" s="100">
        <f t="shared" si="45"/>
        <v>77374.510082365814</v>
      </c>
      <c r="BV20" s="100">
        <f t="shared" si="45"/>
        <v>154749.02016473163</v>
      </c>
      <c r="BW20" s="100">
        <f t="shared" si="45"/>
        <v>232123.53024709743</v>
      </c>
      <c r="BX20" s="100">
        <f t="shared" si="45"/>
        <v>309498.04032946326</v>
      </c>
      <c r="BY20" s="100">
        <f t="shared" ref="BY20:EJ20" si="46">SUM(BY15:BY17)</f>
        <v>386872.55041182908</v>
      </c>
      <c r="BZ20" s="100">
        <f t="shared" si="46"/>
        <v>0</v>
      </c>
      <c r="CA20" s="100">
        <f t="shared" si="46"/>
        <v>0</v>
      </c>
      <c r="CB20" s="100">
        <f t="shared" si="46"/>
        <v>0</v>
      </c>
      <c r="CC20" s="100">
        <f t="shared" si="46"/>
        <v>0</v>
      </c>
      <c r="CD20" s="100">
        <f t="shared" si="46"/>
        <v>0</v>
      </c>
      <c r="CE20" s="100">
        <f t="shared" si="46"/>
        <v>0</v>
      </c>
      <c r="CF20" s="100">
        <f t="shared" si="46"/>
        <v>0</v>
      </c>
      <c r="CG20" s="100">
        <f t="shared" si="46"/>
        <v>0</v>
      </c>
      <c r="CH20" s="100">
        <f t="shared" si="46"/>
        <v>0</v>
      </c>
      <c r="CI20" s="100">
        <f t="shared" si="46"/>
        <v>0</v>
      </c>
      <c r="CJ20" s="100">
        <f t="shared" si="46"/>
        <v>0</v>
      </c>
      <c r="CK20" s="100">
        <f t="shared" si="46"/>
        <v>0</v>
      </c>
      <c r="CL20" s="100">
        <f t="shared" si="46"/>
        <v>0</v>
      </c>
      <c r="CM20" s="100">
        <f t="shared" si="46"/>
        <v>0</v>
      </c>
      <c r="CN20" s="100">
        <f t="shared" si="46"/>
        <v>0</v>
      </c>
      <c r="CO20" s="100">
        <f t="shared" si="46"/>
        <v>0</v>
      </c>
      <c r="CP20" s="100">
        <f t="shared" si="46"/>
        <v>0</v>
      </c>
      <c r="CQ20" s="100">
        <f t="shared" si="46"/>
        <v>0</v>
      </c>
      <c r="CR20" s="100">
        <f t="shared" si="46"/>
        <v>0</v>
      </c>
      <c r="CS20" s="100">
        <f t="shared" si="46"/>
        <v>0</v>
      </c>
      <c r="CT20" s="100">
        <f t="shared" si="46"/>
        <v>0</v>
      </c>
      <c r="CU20" s="100">
        <f t="shared" si="46"/>
        <v>0</v>
      </c>
      <c r="CV20" s="100">
        <f t="shared" si="46"/>
        <v>0</v>
      </c>
      <c r="CW20" s="100">
        <f t="shared" si="46"/>
        <v>0</v>
      </c>
      <c r="CX20" s="100">
        <f t="shared" si="46"/>
        <v>0</v>
      </c>
      <c r="CY20" s="100">
        <f t="shared" si="46"/>
        <v>0</v>
      </c>
      <c r="CZ20" s="100">
        <f t="shared" si="46"/>
        <v>0</v>
      </c>
      <c r="DA20" s="100">
        <f t="shared" si="46"/>
        <v>0</v>
      </c>
      <c r="DB20" s="100">
        <f t="shared" si="46"/>
        <v>0</v>
      </c>
      <c r="DC20" s="100">
        <f t="shared" si="46"/>
        <v>0</v>
      </c>
      <c r="DD20" s="100">
        <f t="shared" si="46"/>
        <v>0</v>
      </c>
      <c r="DE20" s="100">
        <f t="shared" si="46"/>
        <v>0</v>
      </c>
      <c r="DF20" s="100">
        <f t="shared" si="46"/>
        <v>0</v>
      </c>
      <c r="DG20" s="100">
        <f t="shared" si="46"/>
        <v>0</v>
      </c>
      <c r="DH20" s="100">
        <f t="shared" si="46"/>
        <v>0</v>
      </c>
      <c r="DI20" s="100">
        <f t="shared" si="46"/>
        <v>0</v>
      </c>
      <c r="DJ20" s="100">
        <f t="shared" si="46"/>
        <v>0</v>
      </c>
      <c r="DK20" s="100">
        <f t="shared" si="46"/>
        <v>0</v>
      </c>
      <c r="DL20" s="100">
        <f t="shared" si="46"/>
        <v>0</v>
      </c>
      <c r="DM20" s="100">
        <f t="shared" si="46"/>
        <v>0</v>
      </c>
      <c r="DN20" s="100">
        <f t="shared" si="46"/>
        <v>0</v>
      </c>
      <c r="DO20" s="100">
        <f t="shared" si="46"/>
        <v>0</v>
      </c>
      <c r="DP20" s="100">
        <f t="shared" si="46"/>
        <v>0</v>
      </c>
      <c r="DQ20" s="100">
        <f t="shared" si="46"/>
        <v>0</v>
      </c>
      <c r="DR20" s="100">
        <f t="shared" si="46"/>
        <v>0</v>
      </c>
      <c r="DS20" s="100">
        <f t="shared" si="46"/>
        <v>0</v>
      </c>
      <c r="DT20" s="100">
        <f t="shared" si="46"/>
        <v>0</v>
      </c>
      <c r="DU20" s="100">
        <f t="shared" si="46"/>
        <v>0</v>
      </c>
      <c r="DV20" s="100">
        <f t="shared" si="46"/>
        <v>0</v>
      </c>
      <c r="DW20" s="100">
        <f t="shared" si="46"/>
        <v>0</v>
      </c>
      <c r="DX20" s="100">
        <f t="shared" si="46"/>
        <v>0</v>
      </c>
      <c r="DY20" s="100">
        <f t="shared" si="46"/>
        <v>0</v>
      </c>
      <c r="DZ20" s="100">
        <f t="shared" si="46"/>
        <v>0</v>
      </c>
      <c r="EA20" s="100">
        <f t="shared" si="46"/>
        <v>0</v>
      </c>
      <c r="EB20" s="100">
        <f t="shared" si="46"/>
        <v>0</v>
      </c>
      <c r="EC20" s="100">
        <f t="shared" si="46"/>
        <v>0</v>
      </c>
      <c r="ED20" s="100">
        <f t="shared" si="46"/>
        <v>0</v>
      </c>
      <c r="EE20" s="100">
        <f t="shared" si="46"/>
        <v>0</v>
      </c>
      <c r="EF20" s="100">
        <f t="shared" si="46"/>
        <v>0</v>
      </c>
      <c r="EG20" s="100">
        <f t="shared" si="46"/>
        <v>0</v>
      </c>
      <c r="EH20" s="100">
        <f t="shared" si="46"/>
        <v>0</v>
      </c>
      <c r="EI20" s="100">
        <f t="shared" si="46"/>
        <v>0</v>
      </c>
      <c r="EJ20" s="100">
        <f t="shared" si="46"/>
        <v>0</v>
      </c>
      <c r="EK20" s="100">
        <f t="shared" ref="EK20:EN20" si="47">SUM(EK15:EK17)</f>
        <v>0</v>
      </c>
      <c r="EL20" s="100">
        <f t="shared" si="47"/>
        <v>0</v>
      </c>
      <c r="EM20" s="100">
        <f t="shared" si="47"/>
        <v>0</v>
      </c>
      <c r="EN20" s="100">
        <f t="shared" si="47"/>
        <v>0</v>
      </c>
    </row>
    <row r="22" spans="3:144" x14ac:dyDescent="0.2">
      <c r="C22" s="102" t="str">
        <f>C66</f>
        <v>재산세 (업무, 토지분)</v>
      </c>
      <c r="D22" s="103"/>
      <c r="E22" s="103"/>
      <c r="F22" s="89"/>
      <c r="G22" s="89"/>
      <c r="H22" s="93" t="s">
        <v>50</v>
      </c>
      <c r="I22" s="93"/>
      <c r="J22" s="93"/>
      <c r="K22" s="91">
        <f>M22</f>
        <v>0</v>
      </c>
      <c r="M22" s="91">
        <v>0</v>
      </c>
      <c r="N22" s="91">
        <f t="shared" ref="N22:BY22" si="48">M25</f>
        <v>29262.173240000004</v>
      </c>
      <c r="O22" s="91">
        <f t="shared" si="48"/>
        <v>58524.346480000007</v>
      </c>
      <c r="P22" s="91">
        <f t="shared" si="48"/>
        <v>87786.519720000011</v>
      </c>
      <c r="Q22" s="91">
        <f t="shared" si="48"/>
        <v>117048.69296000001</v>
      </c>
      <c r="R22" s="91">
        <f t="shared" si="48"/>
        <v>146310.86620000002</v>
      </c>
      <c r="S22" s="91">
        <f t="shared" si="48"/>
        <v>175573.03944000002</v>
      </c>
      <c r="T22" s="91">
        <f t="shared" si="48"/>
        <v>204835.21268000003</v>
      </c>
      <c r="U22" s="91">
        <f t="shared" si="48"/>
        <v>234097.38592000003</v>
      </c>
      <c r="V22" s="91">
        <f t="shared" si="48"/>
        <v>-87786.519719999982</v>
      </c>
      <c r="W22" s="91">
        <f t="shared" si="48"/>
        <v>-58524.346479999978</v>
      </c>
      <c r="X22" s="91">
        <f t="shared" si="48"/>
        <v>-29262.173239999975</v>
      </c>
      <c r="Y22" s="91">
        <f t="shared" si="48"/>
        <v>2.9103830456733704E-11</v>
      </c>
      <c r="Z22" s="91">
        <f t="shared" si="48"/>
        <v>30642.292256063349</v>
      </c>
      <c r="AA22" s="91">
        <f t="shared" si="48"/>
        <v>61284.584512126668</v>
      </c>
      <c r="AB22" s="91">
        <f t="shared" si="48"/>
        <v>91926.876768189992</v>
      </c>
      <c r="AC22" s="91">
        <f t="shared" si="48"/>
        <v>122569.16902425331</v>
      </c>
      <c r="AD22" s="91">
        <f t="shared" si="48"/>
        <v>153211.46128031664</v>
      </c>
      <c r="AE22" s="91">
        <f t="shared" si="48"/>
        <v>183853.75353637995</v>
      </c>
      <c r="AF22" s="91">
        <f t="shared" si="48"/>
        <v>214496.04579244327</v>
      </c>
      <c r="AG22" s="91">
        <f t="shared" si="48"/>
        <v>245138.33804850659</v>
      </c>
      <c r="AH22" s="91">
        <f t="shared" si="48"/>
        <v>-91926.876768189948</v>
      </c>
      <c r="AI22" s="91">
        <f t="shared" si="48"/>
        <v>-61284.584512126632</v>
      </c>
      <c r="AJ22" s="91">
        <f t="shared" si="48"/>
        <v>-30642.292256063312</v>
      </c>
      <c r="AK22" s="91">
        <f t="shared" si="48"/>
        <v>7.2759576141834259E-12</v>
      </c>
      <c r="AL22" s="91">
        <f t="shared" si="48"/>
        <v>32087.237263143088</v>
      </c>
      <c r="AM22" s="91">
        <f t="shared" si="48"/>
        <v>64174.474526286169</v>
      </c>
      <c r="AN22" s="91">
        <f t="shared" si="48"/>
        <v>96261.711789429246</v>
      </c>
      <c r="AO22" s="91">
        <f t="shared" si="48"/>
        <v>128348.94905257232</v>
      </c>
      <c r="AP22" s="91">
        <f t="shared" si="48"/>
        <v>160436.1863157154</v>
      </c>
      <c r="AQ22" s="91">
        <f t="shared" si="48"/>
        <v>192523.42357885849</v>
      </c>
      <c r="AR22" s="91">
        <f t="shared" si="48"/>
        <v>224610.66084200158</v>
      </c>
      <c r="AS22" s="91">
        <f t="shared" si="48"/>
        <v>256697.89810514468</v>
      </c>
      <c r="AT22" s="91">
        <f t="shared" si="48"/>
        <v>-96261.711789429246</v>
      </c>
      <c r="AU22" s="91">
        <f t="shared" si="48"/>
        <v>-64174.474526286169</v>
      </c>
      <c r="AV22" s="91">
        <f t="shared" si="48"/>
        <v>-32087.237263143088</v>
      </c>
      <c r="AW22" s="91">
        <f t="shared" si="48"/>
        <v>-7.2759576141834259E-12</v>
      </c>
      <c r="AX22" s="91">
        <f t="shared" si="48"/>
        <v>33600.053222624745</v>
      </c>
      <c r="AY22" s="91">
        <f t="shared" si="48"/>
        <v>67200.10644524949</v>
      </c>
      <c r="AZ22" s="91">
        <f t="shared" si="48"/>
        <v>100800.15966787425</v>
      </c>
      <c r="BA22" s="91">
        <f t="shared" si="48"/>
        <v>134400.21289049901</v>
      </c>
      <c r="BB22" s="91">
        <f t="shared" si="48"/>
        <v>168000.26611312377</v>
      </c>
      <c r="BC22" s="91">
        <f t="shared" si="48"/>
        <v>201600.31933574853</v>
      </c>
      <c r="BD22" s="91">
        <f t="shared" si="48"/>
        <v>235200.37255837329</v>
      </c>
      <c r="BE22" s="91">
        <f t="shared" si="48"/>
        <v>268800.42578099802</v>
      </c>
      <c r="BF22" s="91">
        <f t="shared" si="48"/>
        <v>-100800.15966787422</v>
      </c>
      <c r="BG22" s="91">
        <f t="shared" si="48"/>
        <v>-67200.106445249461</v>
      </c>
      <c r="BH22" s="91">
        <f t="shared" si="48"/>
        <v>-33600.053222624709</v>
      </c>
      <c r="BI22" s="91">
        <f t="shared" si="48"/>
        <v>4.3655745685100555E-11</v>
      </c>
      <c r="BJ22" s="91">
        <f t="shared" si="48"/>
        <v>35183.928121703291</v>
      </c>
      <c r="BK22" s="91">
        <f t="shared" si="48"/>
        <v>70367.856243406539</v>
      </c>
      <c r="BL22" s="91">
        <f t="shared" si="48"/>
        <v>105551.78436510978</v>
      </c>
      <c r="BM22" s="91">
        <f t="shared" si="48"/>
        <v>140735.71248681302</v>
      </c>
      <c r="BN22" s="91">
        <f t="shared" si="48"/>
        <v>175919.64060851626</v>
      </c>
      <c r="BO22" s="91">
        <f t="shared" si="48"/>
        <v>211103.5687302195</v>
      </c>
      <c r="BP22" s="91">
        <f t="shared" si="48"/>
        <v>246287.49685192274</v>
      </c>
      <c r="BQ22" s="91">
        <f t="shared" si="48"/>
        <v>281471.42497362598</v>
      </c>
      <c r="BR22" s="91">
        <f t="shared" si="48"/>
        <v>-105551.78436510975</v>
      </c>
      <c r="BS22" s="91">
        <f t="shared" si="48"/>
        <v>-70367.85624340651</v>
      </c>
      <c r="BT22" s="91">
        <f t="shared" si="48"/>
        <v>-35183.928121703262</v>
      </c>
      <c r="BU22" s="91">
        <f t="shared" si="48"/>
        <v>-1.4551915228366852E-11</v>
      </c>
      <c r="BV22" s="91">
        <f t="shared" si="48"/>
        <v>36842.199691491835</v>
      </c>
      <c r="BW22" s="91">
        <f t="shared" si="48"/>
        <v>73684.399382983684</v>
      </c>
      <c r="BX22" s="91">
        <f t="shared" si="48"/>
        <v>110526.59907447553</v>
      </c>
      <c r="BY22" s="91">
        <f t="shared" si="48"/>
        <v>147368.79876596737</v>
      </c>
      <c r="BZ22" s="91">
        <f t="shared" ref="BZ22:EK22" si="49">BY25</f>
        <v>184210.99845745921</v>
      </c>
      <c r="CA22" s="91">
        <f t="shared" si="49"/>
        <v>221053.19814895105</v>
      </c>
      <c r="CB22" s="91">
        <f t="shared" si="49"/>
        <v>257895.39784044289</v>
      </c>
      <c r="CC22" s="91">
        <f t="shared" si="49"/>
        <v>294737.59753193473</v>
      </c>
      <c r="CD22" s="91">
        <f t="shared" si="49"/>
        <v>-110526.59907447564</v>
      </c>
      <c r="CE22" s="91">
        <f t="shared" si="49"/>
        <v>-73684.3993829838</v>
      </c>
      <c r="CF22" s="91">
        <f t="shared" si="49"/>
        <v>-36842.199691491951</v>
      </c>
      <c r="CG22" s="91">
        <f t="shared" si="49"/>
        <v>-1.0186340659856796E-10</v>
      </c>
      <c r="CH22" s="91">
        <f t="shared" si="49"/>
        <v>38578.362440689329</v>
      </c>
      <c r="CI22" s="91">
        <f t="shared" si="49"/>
        <v>77156.724881378759</v>
      </c>
      <c r="CJ22" s="91">
        <f t="shared" si="49"/>
        <v>115735.0873220682</v>
      </c>
      <c r="CK22" s="91">
        <f t="shared" si="49"/>
        <v>154313.44976275763</v>
      </c>
      <c r="CL22" s="91">
        <f t="shared" si="49"/>
        <v>192891.81220344707</v>
      </c>
      <c r="CM22" s="91">
        <f t="shared" si="49"/>
        <v>231470.17464413651</v>
      </c>
      <c r="CN22" s="91">
        <f t="shared" si="49"/>
        <v>270048.53708482592</v>
      </c>
      <c r="CO22" s="91">
        <f t="shared" si="49"/>
        <v>308626.89952551533</v>
      </c>
      <c r="CP22" s="91">
        <f t="shared" si="49"/>
        <v>-115735.0873220684</v>
      </c>
      <c r="CQ22" s="91">
        <f t="shared" si="49"/>
        <v>-77156.724881378963</v>
      </c>
      <c r="CR22" s="91">
        <f t="shared" si="49"/>
        <v>-38578.362440689532</v>
      </c>
      <c r="CS22" s="91">
        <f t="shared" si="49"/>
        <v>-1.0186340659856796E-10</v>
      </c>
      <c r="CT22" s="91">
        <f t="shared" si="49"/>
        <v>40396.075019628093</v>
      </c>
      <c r="CU22" s="91">
        <f t="shared" si="49"/>
        <v>80792.150039256288</v>
      </c>
      <c r="CV22" s="91">
        <f t="shared" si="49"/>
        <v>121188.22505888448</v>
      </c>
      <c r="CW22" s="91">
        <f t="shared" si="49"/>
        <v>161584.30007851266</v>
      </c>
      <c r="CX22" s="91">
        <f t="shared" si="49"/>
        <v>201980.37509814085</v>
      </c>
      <c r="CY22" s="91">
        <f t="shared" si="49"/>
        <v>242376.45011776904</v>
      </c>
      <c r="CZ22" s="91">
        <f t="shared" si="49"/>
        <v>282772.52513739723</v>
      </c>
      <c r="DA22" s="91">
        <f t="shared" si="49"/>
        <v>323168.60015702544</v>
      </c>
      <c r="DB22" s="91">
        <f t="shared" si="49"/>
        <v>-121188.22505888465</v>
      </c>
      <c r="DC22" s="91">
        <f t="shared" si="49"/>
        <v>-80792.150039256463</v>
      </c>
      <c r="DD22" s="91">
        <f t="shared" si="49"/>
        <v>-40396.075019628268</v>
      </c>
      <c r="DE22" s="91">
        <f t="shared" si="49"/>
        <v>-7.2759576141834259E-11</v>
      </c>
      <c r="DF22" s="91">
        <f t="shared" si="49"/>
        <v>42299.167930220377</v>
      </c>
      <c r="DG22" s="91">
        <f t="shared" si="49"/>
        <v>84598.335860440828</v>
      </c>
      <c r="DH22" s="91">
        <f t="shared" si="49"/>
        <v>126897.50379066129</v>
      </c>
      <c r="DI22" s="91">
        <f t="shared" si="49"/>
        <v>169196.67172088174</v>
      </c>
      <c r="DJ22" s="91">
        <f t="shared" si="49"/>
        <v>211495.8396511022</v>
      </c>
      <c r="DK22" s="91">
        <f t="shared" si="49"/>
        <v>253795.00758132266</v>
      </c>
      <c r="DL22" s="91">
        <f t="shared" si="49"/>
        <v>296094.17551154312</v>
      </c>
      <c r="DM22" s="91">
        <f t="shared" si="49"/>
        <v>338393.34344176354</v>
      </c>
      <c r="DN22" s="91">
        <f t="shared" si="49"/>
        <v>-126897.5037906614</v>
      </c>
      <c r="DO22" s="91">
        <f t="shared" si="49"/>
        <v>-84598.335860440944</v>
      </c>
      <c r="DP22" s="91">
        <f t="shared" si="49"/>
        <v>-42299.167930220494</v>
      </c>
      <c r="DQ22" s="91">
        <f t="shared" si="49"/>
        <v>-4.3655745685100555E-11</v>
      </c>
      <c r="DR22" s="91">
        <f t="shared" si="49"/>
        <v>44291.651598051387</v>
      </c>
      <c r="DS22" s="91">
        <f t="shared" si="49"/>
        <v>88583.303196102817</v>
      </c>
      <c r="DT22" s="91">
        <f t="shared" si="49"/>
        <v>132874.95479415424</v>
      </c>
      <c r="DU22" s="91">
        <f t="shared" si="49"/>
        <v>177166.60639220566</v>
      </c>
      <c r="DV22" s="91">
        <f t="shared" si="49"/>
        <v>221458.25799025709</v>
      </c>
      <c r="DW22" s="91">
        <f t="shared" si="49"/>
        <v>265749.90958830854</v>
      </c>
      <c r="DX22" s="91">
        <f t="shared" si="49"/>
        <v>310041.56118635996</v>
      </c>
      <c r="DY22" s="91">
        <f t="shared" si="49"/>
        <v>354333.21278441139</v>
      </c>
      <c r="DZ22" s="91">
        <f t="shared" si="49"/>
        <v>-132874.95479415439</v>
      </c>
      <c r="EA22" s="91">
        <f t="shared" si="49"/>
        <v>-88583.303196102963</v>
      </c>
      <c r="EB22" s="91">
        <f t="shared" si="49"/>
        <v>-44291.651598051532</v>
      </c>
      <c r="EC22" s="91">
        <f t="shared" si="49"/>
        <v>-1.0186340659856796E-10</v>
      </c>
      <c r="ED22" s="91">
        <f t="shared" si="49"/>
        <v>46377.72482362904</v>
      </c>
      <c r="EE22" s="91">
        <f t="shared" si="49"/>
        <v>92755.449647258181</v>
      </c>
      <c r="EF22" s="91">
        <f t="shared" si="49"/>
        <v>139133.17447088732</v>
      </c>
      <c r="EG22" s="91">
        <f t="shared" si="49"/>
        <v>185510.89929451645</v>
      </c>
      <c r="EH22" s="91">
        <f t="shared" si="49"/>
        <v>231888.62411814558</v>
      </c>
      <c r="EI22" s="91">
        <f t="shared" si="49"/>
        <v>278266.34894177475</v>
      </c>
      <c r="EJ22" s="91">
        <f t="shared" si="49"/>
        <v>324644.07376540388</v>
      </c>
      <c r="EK22" s="91">
        <f t="shared" si="49"/>
        <v>371021.79858903302</v>
      </c>
      <c r="EL22" s="91">
        <f t="shared" ref="EL22:EN22" si="50">EK25</f>
        <v>-139133.17447088758</v>
      </c>
      <c r="EM22" s="91">
        <f t="shared" si="50"/>
        <v>-92755.449647258443</v>
      </c>
      <c r="EN22" s="91">
        <f t="shared" si="50"/>
        <v>-46377.724823629302</v>
      </c>
    </row>
    <row r="23" spans="3:144" x14ac:dyDescent="0.2">
      <c r="D23" s="89"/>
      <c r="E23" s="89"/>
      <c r="F23" s="89"/>
      <c r="G23" s="94" t="s">
        <v>124</v>
      </c>
      <c r="H23" s="93" t="s">
        <v>51</v>
      </c>
      <c r="I23" s="93"/>
      <c r="J23" s="93"/>
      <c r="K23" s="91">
        <f>SUM(L23:EB23)</f>
        <v>4358197.6894033886</v>
      </c>
      <c r="M23" s="91">
        <f t="shared" ref="M23:BX23" si="51">-SUMIF($5:$5,M$5,24:24)/12</f>
        <v>29262.173240000004</v>
      </c>
      <c r="N23" s="91">
        <f t="shared" si="51"/>
        <v>29262.173240000004</v>
      </c>
      <c r="O23" s="91">
        <f t="shared" si="51"/>
        <v>29262.173240000004</v>
      </c>
      <c r="P23" s="91">
        <f t="shared" si="51"/>
        <v>29262.173240000004</v>
      </c>
      <c r="Q23" s="91">
        <f t="shared" si="51"/>
        <v>29262.173240000004</v>
      </c>
      <c r="R23" s="91">
        <f t="shared" si="51"/>
        <v>29262.173240000004</v>
      </c>
      <c r="S23" s="91">
        <f t="shared" si="51"/>
        <v>29262.173240000004</v>
      </c>
      <c r="T23" s="91">
        <f t="shared" si="51"/>
        <v>29262.173240000004</v>
      </c>
      <c r="U23" s="91">
        <f t="shared" si="51"/>
        <v>29262.173240000004</v>
      </c>
      <c r="V23" s="91">
        <f t="shared" si="51"/>
        <v>29262.173240000004</v>
      </c>
      <c r="W23" s="91">
        <f t="shared" si="51"/>
        <v>29262.173240000004</v>
      </c>
      <c r="X23" s="91">
        <f t="shared" si="51"/>
        <v>29262.173240000004</v>
      </c>
      <c r="Y23" s="91">
        <f t="shared" si="51"/>
        <v>30642.29225606332</v>
      </c>
      <c r="Z23" s="91">
        <f t="shared" si="51"/>
        <v>30642.29225606332</v>
      </c>
      <c r="AA23" s="91">
        <f t="shared" si="51"/>
        <v>30642.29225606332</v>
      </c>
      <c r="AB23" s="91">
        <f t="shared" si="51"/>
        <v>30642.29225606332</v>
      </c>
      <c r="AC23" s="91">
        <f t="shared" si="51"/>
        <v>30642.29225606332</v>
      </c>
      <c r="AD23" s="91">
        <f t="shared" si="51"/>
        <v>30642.29225606332</v>
      </c>
      <c r="AE23" s="91">
        <f t="shared" si="51"/>
        <v>30642.29225606332</v>
      </c>
      <c r="AF23" s="91">
        <f t="shared" si="51"/>
        <v>30642.29225606332</v>
      </c>
      <c r="AG23" s="91">
        <f t="shared" si="51"/>
        <v>30642.29225606332</v>
      </c>
      <c r="AH23" s="91">
        <f t="shared" si="51"/>
        <v>30642.29225606332</v>
      </c>
      <c r="AI23" s="91">
        <f t="shared" si="51"/>
        <v>30642.29225606332</v>
      </c>
      <c r="AJ23" s="91">
        <f t="shared" si="51"/>
        <v>30642.29225606332</v>
      </c>
      <c r="AK23" s="91">
        <f t="shared" si="51"/>
        <v>32087.237263143081</v>
      </c>
      <c r="AL23" s="91">
        <f t="shared" si="51"/>
        <v>32087.237263143081</v>
      </c>
      <c r="AM23" s="91">
        <f t="shared" si="51"/>
        <v>32087.237263143081</v>
      </c>
      <c r="AN23" s="91">
        <f t="shared" si="51"/>
        <v>32087.237263143081</v>
      </c>
      <c r="AO23" s="91">
        <f t="shared" si="51"/>
        <v>32087.237263143081</v>
      </c>
      <c r="AP23" s="91">
        <f t="shared" si="51"/>
        <v>32087.237263143081</v>
      </c>
      <c r="AQ23" s="91">
        <f t="shared" si="51"/>
        <v>32087.237263143081</v>
      </c>
      <c r="AR23" s="91">
        <f t="shared" si="51"/>
        <v>32087.237263143081</v>
      </c>
      <c r="AS23" s="91">
        <f t="shared" si="51"/>
        <v>32087.237263143081</v>
      </c>
      <c r="AT23" s="91">
        <f t="shared" si="51"/>
        <v>32087.237263143081</v>
      </c>
      <c r="AU23" s="91">
        <f t="shared" si="51"/>
        <v>32087.237263143081</v>
      </c>
      <c r="AV23" s="91">
        <f t="shared" si="51"/>
        <v>32087.237263143081</v>
      </c>
      <c r="AW23" s="91">
        <f t="shared" si="51"/>
        <v>33600.053222624752</v>
      </c>
      <c r="AX23" s="91">
        <f t="shared" si="51"/>
        <v>33600.053222624752</v>
      </c>
      <c r="AY23" s="91">
        <f t="shared" si="51"/>
        <v>33600.053222624752</v>
      </c>
      <c r="AZ23" s="91">
        <f t="shared" si="51"/>
        <v>33600.053222624752</v>
      </c>
      <c r="BA23" s="91">
        <f t="shared" si="51"/>
        <v>33600.053222624752</v>
      </c>
      <c r="BB23" s="91">
        <f t="shared" si="51"/>
        <v>33600.053222624752</v>
      </c>
      <c r="BC23" s="91">
        <f t="shared" si="51"/>
        <v>33600.053222624752</v>
      </c>
      <c r="BD23" s="91">
        <f t="shared" si="51"/>
        <v>33600.053222624752</v>
      </c>
      <c r="BE23" s="91">
        <f t="shared" si="51"/>
        <v>33600.053222624752</v>
      </c>
      <c r="BF23" s="91">
        <f t="shared" si="51"/>
        <v>33600.053222624752</v>
      </c>
      <c r="BG23" s="91">
        <f t="shared" si="51"/>
        <v>33600.053222624752</v>
      </c>
      <c r="BH23" s="91">
        <f t="shared" si="51"/>
        <v>33600.053222624752</v>
      </c>
      <c r="BI23" s="91">
        <f t="shared" si="51"/>
        <v>35183.928121703248</v>
      </c>
      <c r="BJ23" s="91">
        <f t="shared" si="51"/>
        <v>35183.928121703248</v>
      </c>
      <c r="BK23" s="91">
        <f t="shared" si="51"/>
        <v>35183.928121703248</v>
      </c>
      <c r="BL23" s="91">
        <f t="shared" si="51"/>
        <v>35183.928121703248</v>
      </c>
      <c r="BM23" s="91">
        <f t="shared" si="51"/>
        <v>35183.928121703248</v>
      </c>
      <c r="BN23" s="91">
        <f t="shared" si="51"/>
        <v>35183.928121703248</v>
      </c>
      <c r="BO23" s="91">
        <f t="shared" si="51"/>
        <v>35183.928121703248</v>
      </c>
      <c r="BP23" s="91">
        <f t="shared" si="51"/>
        <v>35183.928121703248</v>
      </c>
      <c r="BQ23" s="91">
        <f t="shared" si="51"/>
        <v>35183.928121703248</v>
      </c>
      <c r="BR23" s="91">
        <f t="shared" si="51"/>
        <v>35183.928121703248</v>
      </c>
      <c r="BS23" s="91">
        <f t="shared" si="51"/>
        <v>35183.928121703248</v>
      </c>
      <c r="BT23" s="91">
        <f t="shared" si="51"/>
        <v>35183.928121703248</v>
      </c>
      <c r="BU23" s="91">
        <f t="shared" si="51"/>
        <v>36842.199691491849</v>
      </c>
      <c r="BV23" s="91">
        <f t="shared" si="51"/>
        <v>36842.199691491849</v>
      </c>
      <c r="BW23" s="91">
        <f t="shared" si="51"/>
        <v>36842.199691491849</v>
      </c>
      <c r="BX23" s="91">
        <f t="shared" si="51"/>
        <v>36842.199691491849</v>
      </c>
      <c r="BY23" s="91">
        <f t="shared" ref="BY23:EJ23" si="52">-SUMIF($5:$5,BY$5,24:24)/12</f>
        <v>36842.199691491849</v>
      </c>
      <c r="BZ23" s="91">
        <f t="shared" si="52"/>
        <v>36842.199691491849</v>
      </c>
      <c r="CA23" s="91">
        <f t="shared" si="52"/>
        <v>36842.199691491849</v>
      </c>
      <c r="CB23" s="91">
        <f t="shared" si="52"/>
        <v>36842.199691491849</v>
      </c>
      <c r="CC23" s="91">
        <f t="shared" si="52"/>
        <v>36842.199691491849</v>
      </c>
      <c r="CD23" s="91">
        <f t="shared" si="52"/>
        <v>36842.199691491849</v>
      </c>
      <c r="CE23" s="91">
        <f t="shared" si="52"/>
        <v>36842.199691491849</v>
      </c>
      <c r="CF23" s="91">
        <f t="shared" si="52"/>
        <v>36842.199691491849</v>
      </c>
      <c r="CG23" s="91">
        <f t="shared" si="52"/>
        <v>38578.362440689431</v>
      </c>
      <c r="CH23" s="91">
        <f t="shared" si="52"/>
        <v>38578.362440689431</v>
      </c>
      <c r="CI23" s="91">
        <f t="shared" si="52"/>
        <v>38578.362440689431</v>
      </c>
      <c r="CJ23" s="91">
        <f t="shared" si="52"/>
        <v>38578.362440689431</v>
      </c>
      <c r="CK23" s="91">
        <f t="shared" si="52"/>
        <v>38578.362440689431</v>
      </c>
      <c r="CL23" s="91">
        <f t="shared" si="52"/>
        <v>38578.362440689431</v>
      </c>
      <c r="CM23" s="91">
        <f t="shared" si="52"/>
        <v>38578.362440689431</v>
      </c>
      <c r="CN23" s="91">
        <f t="shared" si="52"/>
        <v>38578.362440689431</v>
      </c>
      <c r="CO23" s="91">
        <f t="shared" si="52"/>
        <v>38578.362440689431</v>
      </c>
      <c r="CP23" s="91">
        <f t="shared" si="52"/>
        <v>38578.362440689431</v>
      </c>
      <c r="CQ23" s="91">
        <f t="shared" si="52"/>
        <v>38578.362440689431</v>
      </c>
      <c r="CR23" s="91">
        <f t="shared" si="52"/>
        <v>38578.362440689431</v>
      </c>
      <c r="CS23" s="91">
        <f t="shared" si="52"/>
        <v>40396.075019628195</v>
      </c>
      <c r="CT23" s="91">
        <f t="shared" si="52"/>
        <v>40396.075019628195</v>
      </c>
      <c r="CU23" s="91">
        <f t="shared" si="52"/>
        <v>40396.075019628195</v>
      </c>
      <c r="CV23" s="91">
        <f t="shared" si="52"/>
        <v>40396.075019628195</v>
      </c>
      <c r="CW23" s="91">
        <f t="shared" si="52"/>
        <v>40396.075019628195</v>
      </c>
      <c r="CX23" s="91">
        <f t="shared" si="52"/>
        <v>40396.075019628195</v>
      </c>
      <c r="CY23" s="91">
        <f t="shared" si="52"/>
        <v>40396.075019628195</v>
      </c>
      <c r="CZ23" s="91">
        <f t="shared" si="52"/>
        <v>40396.075019628195</v>
      </c>
      <c r="DA23" s="91">
        <f t="shared" si="52"/>
        <v>40396.075019628195</v>
      </c>
      <c r="DB23" s="91">
        <f t="shared" si="52"/>
        <v>40396.075019628195</v>
      </c>
      <c r="DC23" s="91">
        <f t="shared" si="52"/>
        <v>40396.075019628195</v>
      </c>
      <c r="DD23" s="91">
        <f t="shared" si="52"/>
        <v>40396.075019628195</v>
      </c>
      <c r="DE23" s="91">
        <f t="shared" si="52"/>
        <v>42299.16793022045</v>
      </c>
      <c r="DF23" s="91">
        <f t="shared" si="52"/>
        <v>42299.16793022045</v>
      </c>
      <c r="DG23" s="91">
        <f t="shared" si="52"/>
        <v>42299.16793022045</v>
      </c>
      <c r="DH23" s="91">
        <f t="shared" si="52"/>
        <v>42299.16793022045</v>
      </c>
      <c r="DI23" s="91">
        <f t="shared" si="52"/>
        <v>42299.16793022045</v>
      </c>
      <c r="DJ23" s="91">
        <f t="shared" si="52"/>
        <v>42299.16793022045</v>
      </c>
      <c r="DK23" s="91">
        <f t="shared" si="52"/>
        <v>42299.16793022045</v>
      </c>
      <c r="DL23" s="91">
        <f t="shared" si="52"/>
        <v>42299.16793022045</v>
      </c>
      <c r="DM23" s="91">
        <f t="shared" si="52"/>
        <v>42299.16793022045</v>
      </c>
      <c r="DN23" s="91">
        <f t="shared" si="52"/>
        <v>42299.16793022045</v>
      </c>
      <c r="DO23" s="91">
        <f t="shared" si="52"/>
        <v>42299.16793022045</v>
      </c>
      <c r="DP23" s="91">
        <f t="shared" si="52"/>
        <v>42299.16793022045</v>
      </c>
      <c r="DQ23" s="91">
        <f t="shared" si="52"/>
        <v>44291.65159805143</v>
      </c>
      <c r="DR23" s="91">
        <f t="shared" si="52"/>
        <v>44291.65159805143</v>
      </c>
      <c r="DS23" s="91">
        <f t="shared" si="52"/>
        <v>44291.65159805143</v>
      </c>
      <c r="DT23" s="91">
        <f t="shared" si="52"/>
        <v>44291.65159805143</v>
      </c>
      <c r="DU23" s="91">
        <f t="shared" si="52"/>
        <v>44291.65159805143</v>
      </c>
      <c r="DV23" s="91">
        <f t="shared" si="52"/>
        <v>44291.65159805143</v>
      </c>
      <c r="DW23" s="91">
        <f t="shared" si="52"/>
        <v>44291.65159805143</v>
      </c>
      <c r="DX23" s="91">
        <f t="shared" si="52"/>
        <v>44291.65159805143</v>
      </c>
      <c r="DY23" s="91">
        <f t="shared" si="52"/>
        <v>44291.65159805143</v>
      </c>
      <c r="DZ23" s="91">
        <f t="shared" si="52"/>
        <v>44291.65159805143</v>
      </c>
      <c r="EA23" s="91">
        <f t="shared" si="52"/>
        <v>44291.65159805143</v>
      </c>
      <c r="EB23" s="91">
        <f t="shared" si="52"/>
        <v>44291.65159805143</v>
      </c>
      <c r="EC23" s="91">
        <f t="shared" si="52"/>
        <v>46377.724823629142</v>
      </c>
      <c r="ED23" s="91">
        <f t="shared" si="52"/>
        <v>46377.724823629142</v>
      </c>
      <c r="EE23" s="91">
        <f t="shared" si="52"/>
        <v>46377.724823629142</v>
      </c>
      <c r="EF23" s="91">
        <f t="shared" si="52"/>
        <v>46377.724823629142</v>
      </c>
      <c r="EG23" s="91">
        <f t="shared" si="52"/>
        <v>46377.724823629142</v>
      </c>
      <c r="EH23" s="91">
        <f t="shared" si="52"/>
        <v>46377.724823629142</v>
      </c>
      <c r="EI23" s="91">
        <f t="shared" si="52"/>
        <v>46377.724823629142</v>
      </c>
      <c r="EJ23" s="91">
        <f t="shared" si="52"/>
        <v>46377.724823629142</v>
      </c>
      <c r="EK23" s="91">
        <f t="shared" ref="EK23:EN23" si="53">-SUMIF($5:$5,EK$5,24:24)/12</f>
        <v>46377.724823629142</v>
      </c>
      <c r="EL23" s="91">
        <f t="shared" si="53"/>
        <v>46377.724823629142</v>
      </c>
      <c r="EM23" s="91">
        <f t="shared" si="53"/>
        <v>46377.724823629142</v>
      </c>
      <c r="EN23" s="91">
        <f t="shared" si="53"/>
        <v>46377.724823629142</v>
      </c>
    </row>
    <row r="24" spans="3:144" x14ac:dyDescent="0.2">
      <c r="D24" s="89"/>
      <c r="E24" s="89"/>
      <c r="F24" s="89"/>
      <c r="G24" s="94" t="s">
        <v>125</v>
      </c>
      <c r="H24" s="104" t="s">
        <v>53</v>
      </c>
      <c r="I24" s="104"/>
      <c r="J24" s="104"/>
      <c r="K24" s="105">
        <f>SUM(L24:EB24)</f>
        <v>-4358197.6894033896</v>
      </c>
      <c r="L24" s="104"/>
      <c r="M24" s="105">
        <f>-IFERROR(VLOOKUP(M$2,$D$73:$K$85,7,FALSE),)</f>
        <v>0</v>
      </c>
      <c r="N24" s="105">
        <f t="shared" ref="N24:BY24" si="54">-IFERROR(VLOOKUP(N$2,$D$73:$K$85,7,FALSE),)</f>
        <v>0</v>
      </c>
      <c r="O24" s="105">
        <f t="shared" si="54"/>
        <v>0</v>
      </c>
      <c r="P24" s="105">
        <f t="shared" si="54"/>
        <v>0</v>
      </c>
      <c r="Q24" s="105">
        <f t="shared" si="54"/>
        <v>0</v>
      </c>
      <c r="R24" s="105">
        <f t="shared" si="54"/>
        <v>0</v>
      </c>
      <c r="S24" s="105">
        <f t="shared" si="54"/>
        <v>0</v>
      </c>
      <c r="T24" s="105">
        <f t="shared" si="54"/>
        <v>0</v>
      </c>
      <c r="U24" s="105">
        <f t="shared" si="54"/>
        <v>-351146.07888000004</v>
      </c>
      <c r="V24" s="105">
        <f t="shared" si="54"/>
        <v>0</v>
      </c>
      <c r="W24" s="105">
        <f t="shared" si="54"/>
        <v>0</v>
      </c>
      <c r="X24" s="105">
        <f t="shared" si="54"/>
        <v>0</v>
      </c>
      <c r="Y24" s="105">
        <f t="shared" si="54"/>
        <v>0</v>
      </c>
      <c r="Z24" s="105">
        <f t="shared" si="54"/>
        <v>0</v>
      </c>
      <c r="AA24" s="105">
        <f t="shared" si="54"/>
        <v>0</v>
      </c>
      <c r="AB24" s="105">
        <f t="shared" si="54"/>
        <v>0</v>
      </c>
      <c r="AC24" s="105">
        <f t="shared" si="54"/>
        <v>0</v>
      </c>
      <c r="AD24" s="105">
        <f t="shared" si="54"/>
        <v>0</v>
      </c>
      <c r="AE24" s="105">
        <f t="shared" si="54"/>
        <v>0</v>
      </c>
      <c r="AF24" s="105">
        <f t="shared" si="54"/>
        <v>0</v>
      </c>
      <c r="AG24" s="105">
        <f t="shared" si="54"/>
        <v>-367707.50707275985</v>
      </c>
      <c r="AH24" s="105">
        <f t="shared" si="54"/>
        <v>0</v>
      </c>
      <c r="AI24" s="105">
        <f t="shared" si="54"/>
        <v>0</v>
      </c>
      <c r="AJ24" s="105">
        <f t="shared" si="54"/>
        <v>0</v>
      </c>
      <c r="AK24" s="105">
        <f t="shared" si="54"/>
        <v>0</v>
      </c>
      <c r="AL24" s="105">
        <f t="shared" si="54"/>
        <v>0</v>
      </c>
      <c r="AM24" s="105">
        <f t="shared" si="54"/>
        <v>0</v>
      </c>
      <c r="AN24" s="105">
        <f t="shared" si="54"/>
        <v>0</v>
      </c>
      <c r="AO24" s="105">
        <f t="shared" si="54"/>
        <v>0</v>
      </c>
      <c r="AP24" s="105">
        <f t="shared" si="54"/>
        <v>0</v>
      </c>
      <c r="AQ24" s="105">
        <f t="shared" si="54"/>
        <v>0</v>
      </c>
      <c r="AR24" s="105">
        <f t="shared" si="54"/>
        <v>0</v>
      </c>
      <c r="AS24" s="105">
        <f t="shared" si="54"/>
        <v>-385046.84715771698</v>
      </c>
      <c r="AT24" s="105">
        <f t="shared" si="54"/>
        <v>0</v>
      </c>
      <c r="AU24" s="105">
        <f t="shared" si="54"/>
        <v>0</v>
      </c>
      <c r="AV24" s="105">
        <f t="shared" si="54"/>
        <v>0</v>
      </c>
      <c r="AW24" s="105">
        <f t="shared" si="54"/>
        <v>0</v>
      </c>
      <c r="AX24" s="105">
        <f t="shared" si="54"/>
        <v>0</v>
      </c>
      <c r="AY24" s="105">
        <f t="shared" si="54"/>
        <v>0</v>
      </c>
      <c r="AZ24" s="105">
        <f t="shared" si="54"/>
        <v>0</v>
      </c>
      <c r="BA24" s="105">
        <f t="shared" si="54"/>
        <v>0</v>
      </c>
      <c r="BB24" s="105">
        <f t="shared" si="54"/>
        <v>0</v>
      </c>
      <c r="BC24" s="105">
        <f t="shared" si="54"/>
        <v>0</v>
      </c>
      <c r="BD24" s="105">
        <f t="shared" si="54"/>
        <v>0</v>
      </c>
      <c r="BE24" s="105">
        <f t="shared" si="54"/>
        <v>-403200.638671497</v>
      </c>
      <c r="BF24" s="105">
        <f t="shared" si="54"/>
        <v>0</v>
      </c>
      <c r="BG24" s="105">
        <f t="shared" si="54"/>
        <v>0</v>
      </c>
      <c r="BH24" s="105">
        <f t="shared" si="54"/>
        <v>0</v>
      </c>
      <c r="BI24" s="105">
        <f t="shared" si="54"/>
        <v>0</v>
      </c>
      <c r="BJ24" s="105">
        <f t="shared" si="54"/>
        <v>0</v>
      </c>
      <c r="BK24" s="105">
        <f t="shared" si="54"/>
        <v>0</v>
      </c>
      <c r="BL24" s="105">
        <f t="shared" si="54"/>
        <v>0</v>
      </c>
      <c r="BM24" s="105">
        <f t="shared" si="54"/>
        <v>0</v>
      </c>
      <c r="BN24" s="105">
        <f t="shared" si="54"/>
        <v>0</v>
      </c>
      <c r="BO24" s="105">
        <f t="shared" si="54"/>
        <v>0</v>
      </c>
      <c r="BP24" s="105">
        <f t="shared" si="54"/>
        <v>0</v>
      </c>
      <c r="BQ24" s="105">
        <f t="shared" si="54"/>
        <v>-422207.137460439</v>
      </c>
      <c r="BR24" s="105">
        <f t="shared" si="54"/>
        <v>0</v>
      </c>
      <c r="BS24" s="105">
        <f t="shared" si="54"/>
        <v>0</v>
      </c>
      <c r="BT24" s="105">
        <f t="shared" si="54"/>
        <v>0</v>
      </c>
      <c r="BU24" s="105">
        <f t="shared" si="54"/>
        <v>0</v>
      </c>
      <c r="BV24" s="105">
        <f t="shared" si="54"/>
        <v>0</v>
      </c>
      <c r="BW24" s="105">
        <f t="shared" si="54"/>
        <v>0</v>
      </c>
      <c r="BX24" s="105">
        <f t="shared" si="54"/>
        <v>0</v>
      </c>
      <c r="BY24" s="105">
        <f t="shared" si="54"/>
        <v>0</v>
      </c>
      <c r="BZ24" s="105">
        <f t="shared" ref="BZ24:EK24" si="55">-IFERROR(VLOOKUP(BZ$2,$D$73:$K$85,7,FALSE),)</f>
        <v>0</v>
      </c>
      <c r="CA24" s="105">
        <f t="shared" si="55"/>
        <v>0</v>
      </c>
      <c r="CB24" s="105">
        <f t="shared" si="55"/>
        <v>0</v>
      </c>
      <c r="CC24" s="105">
        <f t="shared" si="55"/>
        <v>-442106.39629790222</v>
      </c>
      <c r="CD24" s="105">
        <f t="shared" si="55"/>
        <v>0</v>
      </c>
      <c r="CE24" s="105">
        <f t="shared" si="55"/>
        <v>0</v>
      </c>
      <c r="CF24" s="105">
        <f t="shared" si="55"/>
        <v>0</v>
      </c>
      <c r="CG24" s="105">
        <f t="shared" si="55"/>
        <v>0</v>
      </c>
      <c r="CH24" s="105">
        <f t="shared" si="55"/>
        <v>0</v>
      </c>
      <c r="CI24" s="105">
        <f t="shared" si="55"/>
        <v>0</v>
      </c>
      <c r="CJ24" s="105">
        <f t="shared" si="55"/>
        <v>0</v>
      </c>
      <c r="CK24" s="105">
        <f t="shared" si="55"/>
        <v>0</v>
      </c>
      <c r="CL24" s="105">
        <f t="shared" si="55"/>
        <v>0</v>
      </c>
      <c r="CM24" s="105">
        <f t="shared" si="55"/>
        <v>0</v>
      </c>
      <c r="CN24" s="105">
        <f t="shared" si="55"/>
        <v>0</v>
      </c>
      <c r="CO24" s="105">
        <f t="shared" si="55"/>
        <v>-462940.34928827314</v>
      </c>
      <c r="CP24" s="105">
        <f t="shared" si="55"/>
        <v>0</v>
      </c>
      <c r="CQ24" s="105">
        <f t="shared" si="55"/>
        <v>0</v>
      </c>
      <c r="CR24" s="105">
        <f t="shared" si="55"/>
        <v>0</v>
      </c>
      <c r="CS24" s="105">
        <f t="shared" si="55"/>
        <v>0</v>
      </c>
      <c r="CT24" s="105">
        <f t="shared" si="55"/>
        <v>0</v>
      </c>
      <c r="CU24" s="105">
        <f t="shared" si="55"/>
        <v>0</v>
      </c>
      <c r="CV24" s="105">
        <f t="shared" si="55"/>
        <v>0</v>
      </c>
      <c r="CW24" s="105">
        <f t="shared" si="55"/>
        <v>0</v>
      </c>
      <c r="CX24" s="105">
        <f t="shared" si="55"/>
        <v>0</v>
      </c>
      <c r="CY24" s="105">
        <f t="shared" si="55"/>
        <v>0</v>
      </c>
      <c r="CZ24" s="105">
        <f t="shared" si="55"/>
        <v>0</v>
      </c>
      <c r="DA24" s="105">
        <f t="shared" si="55"/>
        <v>-484752.90023553831</v>
      </c>
      <c r="DB24" s="105">
        <f t="shared" si="55"/>
        <v>0</v>
      </c>
      <c r="DC24" s="105">
        <f t="shared" si="55"/>
        <v>0</v>
      </c>
      <c r="DD24" s="105">
        <f t="shared" si="55"/>
        <v>0</v>
      </c>
      <c r="DE24" s="105">
        <f t="shared" si="55"/>
        <v>0</v>
      </c>
      <c r="DF24" s="105">
        <f t="shared" si="55"/>
        <v>0</v>
      </c>
      <c r="DG24" s="105">
        <f t="shared" si="55"/>
        <v>0</v>
      </c>
      <c r="DH24" s="105">
        <f t="shared" si="55"/>
        <v>0</v>
      </c>
      <c r="DI24" s="105">
        <f t="shared" si="55"/>
        <v>0</v>
      </c>
      <c r="DJ24" s="105">
        <f t="shared" si="55"/>
        <v>0</v>
      </c>
      <c r="DK24" s="105">
        <f t="shared" si="55"/>
        <v>0</v>
      </c>
      <c r="DL24" s="105">
        <f t="shared" si="55"/>
        <v>0</v>
      </c>
      <c r="DM24" s="105">
        <f t="shared" si="55"/>
        <v>-507590.01516264537</v>
      </c>
      <c r="DN24" s="105">
        <f t="shared" si="55"/>
        <v>0</v>
      </c>
      <c r="DO24" s="105">
        <f t="shared" si="55"/>
        <v>0</v>
      </c>
      <c r="DP24" s="105">
        <f t="shared" si="55"/>
        <v>0</v>
      </c>
      <c r="DQ24" s="105">
        <f t="shared" si="55"/>
        <v>0</v>
      </c>
      <c r="DR24" s="105">
        <f t="shared" si="55"/>
        <v>0</v>
      </c>
      <c r="DS24" s="105">
        <f t="shared" si="55"/>
        <v>0</v>
      </c>
      <c r="DT24" s="105">
        <f t="shared" si="55"/>
        <v>0</v>
      </c>
      <c r="DU24" s="105">
        <f t="shared" si="55"/>
        <v>0</v>
      </c>
      <c r="DV24" s="105">
        <f t="shared" si="55"/>
        <v>0</v>
      </c>
      <c r="DW24" s="105">
        <f t="shared" si="55"/>
        <v>0</v>
      </c>
      <c r="DX24" s="105">
        <f t="shared" si="55"/>
        <v>0</v>
      </c>
      <c r="DY24" s="105">
        <f t="shared" si="55"/>
        <v>-531499.81917661719</v>
      </c>
      <c r="DZ24" s="105">
        <f t="shared" si="55"/>
        <v>0</v>
      </c>
      <c r="EA24" s="105">
        <f t="shared" si="55"/>
        <v>0</v>
      </c>
      <c r="EB24" s="105">
        <f t="shared" si="55"/>
        <v>0</v>
      </c>
      <c r="EC24" s="105">
        <f t="shared" si="55"/>
        <v>0</v>
      </c>
      <c r="ED24" s="105">
        <f t="shared" si="55"/>
        <v>0</v>
      </c>
      <c r="EE24" s="105">
        <f t="shared" si="55"/>
        <v>0</v>
      </c>
      <c r="EF24" s="105">
        <f t="shared" si="55"/>
        <v>0</v>
      </c>
      <c r="EG24" s="105">
        <f t="shared" si="55"/>
        <v>0</v>
      </c>
      <c r="EH24" s="105">
        <f t="shared" si="55"/>
        <v>0</v>
      </c>
      <c r="EI24" s="105">
        <f t="shared" si="55"/>
        <v>0</v>
      </c>
      <c r="EJ24" s="105">
        <f t="shared" si="55"/>
        <v>0</v>
      </c>
      <c r="EK24" s="105">
        <f t="shared" si="55"/>
        <v>-556532.69788354973</v>
      </c>
      <c r="EL24" s="105">
        <f t="shared" ref="EL24:EN24" si="56">-IFERROR(VLOOKUP(EL$2,$D$73:$K$85,7,FALSE),)</f>
        <v>0</v>
      </c>
      <c r="EM24" s="105">
        <f t="shared" si="56"/>
        <v>0</v>
      </c>
      <c r="EN24" s="105">
        <f t="shared" si="56"/>
        <v>0</v>
      </c>
    </row>
    <row r="25" spans="3:144" x14ac:dyDescent="0.2">
      <c r="D25" s="89"/>
      <c r="E25" s="89"/>
      <c r="F25" s="89"/>
      <c r="G25" s="94" t="s">
        <v>57</v>
      </c>
      <c r="H25" s="93" t="s">
        <v>126</v>
      </c>
      <c r="I25" s="93"/>
      <c r="J25" s="93"/>
      <c r="K25" s="91">
        <f>SUM(K22:K24)</f>
        <v>0</v>
      </c>
      <c r="M25" s="91">
        <f t="shared" ref="M25:BX25" si="57">SUM(M22:M24)</f>
        <v>29262.173240000004</v>
      </c>
      <c r="N25" s="91">
        <f t="shared" si="57"/>
        <v>58524.346480000007</v>
      </c>
      <c r="O25" s="91">
        <f t="shared" si="57"/>
        <v>87786.519720000011</v>
      </c>
      <c r="P25" s="91">
        <f t="shared" si="57"/>
        <v>117048.69296000001</v>
      </c>
      <c r="Q25" s="91">
        <f t="shared" si="57"/>
        <v>146310.86620000002</v>
      </c>
      <c r="R25" s="91">
        <f t="shared" si="57"/>
        <v>175573.03944000002</v>
      </c>
      <c r="S25" s="91">
        <f t="shared" si="57"/>
        <v>204835.21268000003</v>
      </c>
      <c r="T25" s="91">
        <f t="shared" si="57"/>
        <v>234097.38592000003</v>
      </c>
      <c r="U25" s="91">
        <f t="shared" si="57"/>
        <v>-87786.519719999982</v>
      </c>
      <c r="V25" s="91">
        <f t="shared" si="57"/>
        <v>-58524.346479999978</v>
      </c>
      <c r="W25" s="91">
        <f t="shared" si="57"/>
        <v>-29262.173239999975</v>
      </c>
      <c r="X25" s="91">
        <f t="shared" si="57"/>
        <v>2.9103830456733704E-11</v>
      </c>
      <c r="Y25" s="91">
        <f t="shared" si="57"/>
        <v>30642.292256063349</v>
      </c>
      <c r="Z25" s="91">
        <f t="shared" si="57"/>
        <v>61284.584512126668</v>
      </c>
      <c r="AA25" s="91">
        <f t="shared" si="57"/>
        <v>91926.876768189992</v>
      </c>
      <c r="AB25" s="91">
        <f t="shared" si="57"/>
        <v>122569.16902425331</v>
      </c>
      <c r="AC25" s="91">
        <f t="shared" si="57"/>
        <v>153211.46128031664</v>
      </c>
      <c r="AD25" s="91">
        <f t="shared" si="57"/>
        <v>183853.75353637995</v>
      </c>
      <c r="AE25" s="91">
        <f t="shared" si="57"/>
        <v>214496.04579244327</v>
      </c>
      <c r="AF25" s="91">
        <f t="shared" si="57"/>
        <v>245138.33804850659</v>
      </c>
      <c r="AG25" s="91">
        <f t="shared" si="57"/>
        <v>-91926.876768189948</v>
      </c>
      <c r="AH25" s="91">
        <f t="shared" si="57"/>
        <v>-61284.584512126632</v>
      </c>
      <c r="AI25" s="91">
        <f t="shared" si="57"/>
        <v>-30642.292256063312</v>
      </c>
      <c r="AJ25" s="91">
        <f t="shared" si="57"/>
        <v>7.2759576141834259E-12</v>
      </c>
      <c r="AK25" s="91">
        <f t="shared" si="57"/>
        <v>32087.237263143088</v>
      </c>
      <c r="AL25" s="91">
        <f t="shared" si="57"/>
        <v>64174.474526286169</v>
      </c>
      <c r="AM25" s="91">
        <f t="shared" si="57"/>
        <v>96261.711789429246</v>
      </c>
      <c r="AN25" s="91">
        <f t="shared" si="57"/>
        <v>128348.94905257232</v>
      </c>
      <c r="AO25" s="91">
        <f t="shared" si="57"/>
        <v>160436.1863157154</v>
      </c>
      <c r="AP25" s="91">
        <f t="shared" si="57"/>
        <v>192523.42357885849</v>
      </c>
      <c r="AQ25" s="91">
        <f t="shared" si="57"/>
        <v>224610.66084200158</v>
      </c>
      <c r="AR25" s="91">
        <f t="shared" si="57"/>
        <v>256697.89810514468</v>
      </c>
      <c r="AS25" s="91">
        <f t="shared" si="57"/>
        <v>-96261.711789429246</v>
      </c>
      <c r="AT25" s="91">
        <f t="shared" si="57"/>
        <v>-64174.474526286169</v>
      </c>
      <c r="AU25" s="91">
        <f t="shared" si="57"/>
        <v>-32087.237263143088</v>
      </c>
      <c r="AV25" s="91">
        <f t="shared" si="57"/>
        <v>-7.2759576141834259E-12</v>
      </c>
      <c r="AW25" s="91">
        <f t="shared" si="57"/>
        <v>33600.053222624745</v>
      </c>
      <c r="AX25" s="91">
        <f t="shared" si="57"/>
        <v>67200.10644524949</v>
      </c>
      <c r="AY25" s="91">
        <f t="shared" si="57"/>
        <v>100800.15966787425</v>
      </c>
      <c r="AZ25" s="91">
        <f t="shared" si="57"/>
        <v>134400.21289049901</v>
      </c>
      <c r="BA25" s="91">
        <f t="shared" si="57"/>
        <v>168000.26611312377</v>
      </c>
      <c r="BB25" s="91">
        <f t="shared" si="57"/>
        <v>201600.31933574853</v>
      </c>
      <c r="BC25" s="91">
        <f t="shared" si="57"/>
        <v>235200.37255837329</v>
      </c>
      <c r="BD25" s="91">
        <f t="shared" si="57"/>
        <v>268800.42578099802</v>
      </c>
      <c r="BE25" s="91">
        <f t="shared" si="57"/>
        <v>-100800.15966787422</v>
      </c>
      <c r="BF25" s="91">
        <f t="shared" si="57"/>
        <v>-67200.106445249461</v>
      </c>
      <c r="BG25" s="91">
        <f t="shared" si="57"/>
        <v>-33600.053222624709</v>
      </c>
      <c r="BH25" s="91">
        <f t="shared" si="57"/>
        <v>4.3655745685100555E-11</v>
      </c>
      <c r="BI25" s="91">
        <f t="shared" si="57"/>
        <v>35183.928121703291</v>
      </c>
      <c r="BJ25" s="91">
        <f t="shared" si="57"/>
        <v>70367.856243406539</v>
      </c>
      <c r="BK25" s="91">
        <f t="shared" si="57"/>
        <v>105551.78436510978</v>
      </c>
      <c r="BL25" s="91">
        <f t="shared" si="57"/>
        <v>140735.71248681302</v>
      </c>
      <c r="BM25" s="91">
        <f t="shared" si="57"/>
        <v>175919.64060851626</v>
      </c>
      <c r="BN25" s="91">
        <f t="shared" si="57"/>
        <v>211103.5687302195</v>
      </c>
      <c r="BO25" s="91">
        <f t="shared" si="57"/>
        <v>246287.49685192274</v>
      </c>
      <c r="BP25" s="91">
        <f t="shared" si="57"/>
        <v>281471.42497362598</v>
      </c>
      <c r="BQ25" s="91">
        <f t="shared" si="57"/>
        <v>-105551.78436510975</v>
      </c>
      <c r="BR25" s="91">
        <f t="shared" si="57"/>
        <v>-70367.85624340651</v>
      </c>
      <c r="BS25" s="91">
        <f t="shared" si="57"/>
        <v>-35183.928121703262</v>
      </c>
      <c r="BT25" s="91">
        <f t="shared" si="57"/>
        <v>-1.4551915228366852E-11</v>
      </c>
      <c r="BU25" s="91">
        <f t="shared" si="57"/>
        <v>36842.199691491835</v>
      </c>
      <c r="BV25" s="91">
        <f t="shared" si="57"/>
        <v>73684.399382983684</v>
      </c>
      <c r="BW25" s="91">
        <f t="shared" si="57"/>
        <v>110526.59907447553</v>
      </c>
      <c r="BX25" s="91">
        <f t="shared" si="57"/>
        <v>147368.79876596737</v>
      </c>
      <c r="BY25" s="91">
        <f t="shared" ref="BY25:EJ25" si="58">SUM(BY22:BY24)</f>
        <v>184210.99845745921</v>
      </c>
      <c r="BZ25" s="91">
        <f t="shared" si="58"/>
        <v>221053.19814895105</v>
      </c>
      <c r="CA25" s="91">
        <f t="shared" si="58"/>
        <v>257895.39784044289</v>
      </c>
      <c r="CB25" s="91">
        <f t="shared" si="58"/>
        <v>294737.59753193473</v>
      </c>
      <c r="CC25" s="91">
        <f t="shared" si="58"/>
        <v>-110526.59907447564</v>
      </c>
      <c r="CD25" s="91">
        <f t="shared" si="58"/>
        <v>-73684.3993829838</v>
      </c>
      <c r="CE25" s="91">
        <f t="shared" si="58"/>
        <v>-36842.199691491951</v>
      </c>
      <c r="CF25" s="91">
        <f t="shared" si="58"/>
        <v>-1.0186340659856796E-10</v>
      </c>
      <c r="CG25" s="91">
        <f t="shared" si="58"/>
        <v>38578.362440689329</v>
      </c>
      <c r="CH25" s="91">
        <f t="shared" si="58"/>
        <v>77156.724881378759</v>
      </c>
      <c r="CI25" s="91">
        <f t="shared" si="58"/>
        <v>115735.0873220682</v>
      </c>
      <c r="CJ25" s="91">
        <f t="shared" si="58"/>
        <v>154313.44976275763</v>
      </c>
      <c r="CK25" s="91">
        <f t="shared" si="58"/>
        <v>192891.81220344707</v>
      </c>
      <c r="CL25" s="91">
        <f t="shared" si="58"/>
        <v>231470.17464413651</v>
      </c>
      <c r="CM25" s="91">
        <f t="shared" si="58"/>
        <v>270048.53708482592</v>
      </c>
      <c r="CN25" s="91">
        <f t="shared" si="58"/>
        <v>308626.89952551533</v>
      </c>
      <c r="CO25" s="91">
        <f t="shared" si="58"/>
        <v>-115735.0873220684</v>
      </c>
      <c r="CP25" s="91">
        <f t="shared" si="58"/>
        <v>-77156.724881378963</v>
      </c>
      <c r="CQ25" s="91">
        <f t="shared" si="58"/>
        <v>-38578.362440689532</v>
      </c>
      <c r="CR25" s="91">
        <f t="shared" si="58"/>
        <v>-1.0186340659856796E-10</v>
      </c>
      <c r="CS25" s="91">
        <f t="shared" si="58"/>
        <v>40396.075019628093</v>
      </c>
      <c r="CT25" s="91">
        <f t="shared" si="58"/>
        <v>80792.150039256288</v>
      </c>
      <c r="CU25" s="91">
        <f t="shared" si="58"/>
        <v>121188.22505888448</v>
      </c>
      <c r="CV25" s="91">
        <f t="shared" si="58"/>
        <v>161584.30007851266</v>
      </c>
      <c r="CW25" s="91">
        <f t="shared" si="58"/>
        <v>201980.37509814085</v>
      </c>
      <c r="CX25" s="91">
        <f t="shared" si="58"/>
        <v>242376.45011776904</v>
      </c>
      <c r="CY25" s="91">
        <f t="shared" si="58"/>
        <v>282772.52513739723</v>
      </c>
      <c r="CZ25" s="91">
        <f t="shared" si="58"/>
        <v>323168.60015702544</v>
      </c>
      <c r="DA25" s="91">
        <f t="shared" si="58"/>
        <v>-121188.22505888465</v>
      </c>
      <c r="DB25" s="91">
        <f t="shared" si="58"/>
        <v>-80792.150039256463</v>
      </c>
      <c r="DC25" s="91">
        <f t="shared" si="58"/>
        <v>-40396.075019628268</v>
      </c>
      <c r="DD25" s="91">
        <f t="shared" si="58"/>
        <v>-7.2759576141834259E-11</v>
      </c>
      <c r="DE25" s="91">
        <f t="shared" si="58"/>
        <v>42299.167930220377</v>
      </c>
      <c r="DF25" s="91">
        <f t="shared" si="58"/>
        <v>84598.335860440828</v>
      </c>
      <c r="DG25" s="91">
        <f t="shared" si="58"/>
        <v>126897.50379066129</v>
      </c>
      <c r="DH25" s="91">
        <f t="shared" si="58"/>
        <v>169196.67172088174</v>
      </c>
      <c r="DI25" s="91">
        <f t="shared" si="58"/>
        <v>211495.8396511022</v>
      </c>
      <c r="DJ25" s="91">
        <f t="shared" si="58"/>
        <v>253795.00758132266</v>
      </c>
      <c r="DK25" s="91">
        <f t="shared" si="58"/>
        <v>296094.17551154312</v>
      </c>
      <c r="DL25" s="91">
        <f t="shared" si="58"/>
        <v>338393.34344176354</v>
      </c>
      <c r="DM25" s="91">
        <f t="shared" si="58"/>
        <v>-126897.5037906614</v>
      </c>
      <c r="DN25" s="91">
        <f t="shared" si="58"/>
        <v>-84598.335860440944</v>
      </c>
      <c r="DO25" s="91">
        <f t="shared" si="58"/>
        <v>-42299.167930220494</v>
      </c>
      <c r="DP25" s="91">
        <f t="shared" si="58"/>
        <v>-4.3655745685100555E-11</v>
      </c>
      <c r="DQ25" s="91">
        <f t="shared" si="58"/>
        <v>44291.651598051387</v>
      </c>
      <c r="DR25" s="91">
        <f t="shared" si="58"/>
        <v>88583.303196102817</v>
      </c>
      <c r="DS25" s="91">
        <f t="shared" si="58"/>
        <v>132874.95479415424</v>
      </c>
      <c r="DT25" s="91">
        <f t="shared" si="58"/>
        <v>177166.60639220566</v>
      </c>
      <c r="DU25" s="91">
        <f t="shared" si="58"/>
        <v>221458.25799025709</v>
      </c>
      <c r="DV25" s="91">
        <f t="shared" si="58"/>
        <v>265749.90958830854</v>
      </c>
      <c r="DW25" s="91">
        <f t="shared" si="58"/>
        <v>310041.56118635996</v>
      </c>
      <c r="DX25" s="91">
        <f t="shared" si="58"/>
        <v>354333.21278441139</v>
      </c>
      <c r="DY25" s="91">
        <f t="shared" si="58"/>
        <v>-132874.95479415439</v>
      </c>
      <c r="DZ25" s="91">
        <f t="shared" si="58"/>
        <v>-88583.303196102963</v>
      </c>
      <c r="EA25" s="91">
        <f t="shared" si="58"/>
        <v>-44291.651598051532</v>
      </c>
      <c r="EB25" s="91">
        <f t="shared" si="58"/>
        <v>-1.0186340659856796E-10</v>
      </c>
      <c r="EC25" s="91">
        <f t="shared" si="58"/>
        <v>46377.72482362904</v>
      </c>
      <c r="ED25" s="91">
        <f t="shared" si="58"/>
        <v>92755.449647258181</v>
      </c>
      <c r="EE25" s="91">
        <f t="shared" si="58"/>
        <v>139133.17447088732</v>
      </c>
      <c r="EF25" s="91">
        <f t="shared" si="58"/>
        <v>185510.89929451645</v>
      </c>
      <c r="EG25" s="91">
        <f t="shared" si="58"/>
        <v>231888.62411814558</v>
      </c>
      <c r="EH25" s="91">
        <f t="shared" si="58"/>
        <v>278266.34894177475</v>
      </c>
      <c r="EI25" s="91">
        <f t="shared" si="58"/>
        <v>324644.07376540388</v>
      </c>
      <c r="EJ25" s="91">
        <f t="shared" si="58"/>
        <v>371021.79858903302</v>
      </c>
      <c r="EK25" s="91">
        <f t="shared" ref="EK25:EN25" si="59">SUM(EK22:EK24)</f>
        <v>-139133.17447088758</v>
      </c>
      <c r="EL25" s="91">
        <f t="shared" si="59"/>
        <v>-92755.449647258443</v>
      </c>
      <c r="EM25" s="91">
        <f t="shared" si="59"/>
        <v>-46377.724823629302</v>
      </c>
      <c r="EN25" s="91">
        <f t="shared" si="59"/>
        <v>-1.6007106751203537E-10</v>
      </c>
    </row>
    <row r="27" spans="3:144" x14ac:dyDescent="0.2">
      <c r="C27" s="102" t="str">
        <f>C89</f>
        <v>종합부동산세 (업무, 토지분)</v>
      </c>
      <c r="D27" s="103"/>
      <c r="E27" s="103"/>
      <c r="F27" s="89"/>
      <c r="G27" s="89"/>
      <c r="H27" s="93" t="s">
        <v>50</v>
      </c>
      <c r="I27" s="93"/>
      <c r="J27" s="93"/>
      <c r="K27" s="91">
        <f>M27</f>
        <v>0</v>
      </c>
      <c r="M27" s="91">
        <v>0</v>
      </c>
      <c r="N27" s="91">
        <f t="shared" ref="N27:BY27" si="60">M30</f>
        <v>18608.986751999997</v>
      </c>
      <c r="O27" s="91">
        <f t="shared" si="60"/>
        <v>37217.973503999994</v>
      </c>
      <c r="P27" s="91">
        <f t="shared" si="60"/>
        <v>55826.960255999991</v>
      </c>
      <c r="Q27" s="91">
        <f t="shared" si="60"/>
        <v>74435.947007999988</v>
      </c>
      <c r="R27" s="91">
        <f t="shared" si="60"/>
        <v>93044.933759999985</v>
      </c>
      <c r="S27" s="91">
        <f t="shared" si="60"/>
        <v>111653.92051199998</v>
      </c>
      <c r="T27" s="91">
        <f t="shared" si="60"/>
        <v>130262.90726399998</v>
      </c>
      <c r="U27" s="91">
        <f t="shared" si="60"/>
        <v>148871.89401599998</v>
      </c>
      <c r="V27" s="91">
        <f t="shared" si="60"/>
        <v>167480.88076799997</v>
      </c>
      <c r="W27" s="91">
        <f t="shared" si="60"/>
        <v>186089.86751999997</v>
      </c>
      <c r="X27" s="91">
        <f t="shared" si="60"/>
        <v>204698.85427199997</v>
      </c>
      <c r="Y27" s="91">
        <f t="shared" si="60"/>
        <v>0</v>
      </c>
      <c r="Z27" s="91">
        <f t="shared" si="60"/>
        <v>24745.75468249567</v>
      </c>
      <c r="AA27" s="91">
        <f t="shared" si="60"/>
        <v>49491.50936499134</v>
      </c>
      <c r="AB27" s="91">
        <f t="shared" si="60"/>
        <v>74237.264047487013</v>
      </c>
      <c r="AC27" s="91">
        <f t="shared" si="60"/>
        <v>98983.018729982679</v>
      </c>
      <c r="AD27" s="91">
        <f t="shared" si="60"/>
        <v>123728.77341247835</v>
      </c>
      <c r="AE27" s="91">
        <f t="shared" si="60"/>
        <v>148474.52809497403</v>
      </c>
      <c r="AF27" s="91">
        <f t="shared" si="60"/>
        <v>173220.28277746969</v>
      </c>
      <c r="AG27" s="91">
        <f t="shared" si="60"/>
        <v>197966.03745996536</v>
      </c>
      <c r="AH27" s="91">
        <f t="shared" si="60"/>
        <v>222711.79214246102</v>
      </c>
      <c r="AI27" s="91">
        <f t="shared" si="60"/>
        <v>247457.54682495669</v>
      </c>
      <c r="AJ27" s="91">
        <f t="shared" si="60"/>
        <v>272203.30150745239</v>
      </c>
      <c r="AK27" s="91">
        <f t="shared" si="60"/>
        <v>0</v>
      </c>
      <c r="AL27" s="91">
        <f t="shared" si="60"/>
        <v>26340.335303209464</v>
      </c>
      <c r="AM27" s="91">
        <f t="shared" si="60"/>
        <v>52680.670606418927</v>
      </c>
      <c r="AN27" s="91">
        <f t="shared" si="60"/>
        <v>79021.005909628395</v>
      </c>
      <c r="AO27" s="91">
        <f t="shared" si="60"/>
        <v>105361.34121283785</v>
      </c>
      <c r="AP27" s="91">
        <f t="shared" si="60"/>
        <v>131701.67651604733</v>
      </c>
      <c r="AQ27" s="91">
        <f t="shared" si="60"/>
        <v>158042.01181925679</v>
      </c>
      <c r="AR27" s="91">
        <f t="shared" si="60"/>
        <v>184382.34712246625</v>
      </c>
      <c r="AS27" s="91">
        <f t="shared" si="60"/>
        <v>210722.68242567571</v>
      </c>
      <c r="AT27" s="91">
        <f t="shared" si="60"/>
        <v>237063.01772888517</v>
      </c>
      <c r="AU27" s="91">
        <f t="shared" si="60"/>
        <v>263403.35303209466</v>
      </c>
      <c r="AV27" s="91">
        <f t="shared" si="60"/>
        <v>289743.68833530415</v>
      </c>
      <c r="AW27" s="91">
        <f t="shared" si="60"/>
        <v>0</v>
      </c>
      <c r="AX27" s="91">
        <f t="shared" si="60"/>
        <v>28009.312910121505</v>
      </c>
      <c r="AY27" s="91">
        <f t="shared" si="60"/>
        <v>56018.625820243011</v>
      </c>
      <c r="AZ27" s="91">
        <f t="shared" si="60"/>
        <v>84027.93873036452</v>
      </c>
      <c r="BA27" s="91">
        <f t="shared" si="60"/>
        <v>112037.25164048602</v>
      </c>
      <c r="BB27" s="91">
        <f t="shared" si="60"/>
        <v>140046.56455060752</v>
      </c>
      <c r="BC27" s="91">
        <f t="shared" si="60"/>
        <v>168055.87746072904</v>
      </c>
      <c r="BD27" s="91">
        <f t="shared" si="60"/>
        <v>196065.19037085056</v>
      </c>
      <c r="BE27" s="91">
        <f t="shared" si="60"/>
        <v>224074.50328097207</v>
      </c>
      <c r="BF27" s="91">
        <f t="shared" si="60"/>
        <v>252083.81619109359</v>
      </c>
      <c r="BG27" s="91">
        <f t="shared" si="60"/>
        <v>280093.12910121511</v>
      </c>
      <c r="BH27" s="91">
        <f t="shared" si="60"/>
        <v>308102.44201133662</v>
      </c>
      <c r="BI27" s="91">
        <f t="shared" si="60"/>
        <v>0</v>
      </c>
      <c r="BJ27" s="91">
        <f t="shared" si="60"/>
        <v>29756.684572975846</v>
      </c>
      <c r="BK27" s="91">
        <f t="shared" si="60"/>
        <v>59513.369145951692</v>
      </c>
      <c r="BL27" s="91">
        <f t="shared" si="60"/>
        <v>89270.053718927535</v>
      </c>
      <c r="BM27" s="91">
        <f t="shared" si="60"/>
        <v>119026.73829190338</v>
      </c>
      <c r="BN27" s="91">
        <f t="shared" si="60"/>
        <v>148783.42286487922</v>
      </c>
      <c r="BO27" s="91">
        <f t="shared" si="60"/>
        <v>178540.10743785507</v>
      </c>
      <c r="BP27" s="91">
        <f t="shared" si="60"/>
        <v>208296.79201083092</v>
      </c>
      <c r="BQ27" s="91">
        <f t="shared" si="60"/>
        <v>238053.47658380677</v>
      </c>
      <c r="BR27" s="91">
        <f t="shared" si="60"/>
        <v>267810.16115678259</v>
      </c>
      <c r="BS27" s="91">
        <f t="shared" si="60"/>
        <v>297566.84572975844</v>
      </c>
      <c r="BT27" s="91">
        <f t="shared" si="60"/>
        <v>327323.53030273429</v>
      </c>
      <c r="BU27" s="91">
        <f t="shared" si="60"/>
        <v>0</v>
      </c>
      <c r="BV27" s="91">
        <f t="shared" si="60"/>
        <v>31586.132562871662</v>
      </c>
      <c r="BW27" s="91">
        <f t="shared" si="60"/>
        <v>63172.265125743324</v>
      </c>
      <c r="BX27" s="91">
        <f t="shared" si="60"/>
        <v>94758.39768861499</v>
      </c>
      <c r="BY27" s="91">
        <f t="shared" si="60"/>
        <v>126344.53025148665</v>
      </c>
      <c r="BZ27" s="91">
        <f t="shared" ref="BZ27:EK27" si="61">BY30</f>
        <v>157930.66281435831</v>
      </c>
      <c r="CA27" s="91">
        <f t="shared" si="61"/>
        <v>189516.79537722998</v>
      </c>
      <c r="CB27" s="91">
        <f t="shared" si="61"/>
        <v>221102.92794010165</v>
      </c>
      <c r="CC27" s="91">
        <f t="shared" si="61"/>
        <v>252689.06050297333</v>
      </c>
      <c r="CD27" s="91">
        <f t="shared" si="61"/>
        <v>284275.193065845</v>
      </c>
      <c r="CE27" s="91">
        <f t="shared" si="61"/>
        <v>315861.32562871667</v>
      </c>
      <c r="CF27" s="91">
        <f t="shared" si="61"/>
        <v>347447.45819158835</v>
      </c>
      <c r="CG27" s="91">
        <f t="shared" si="61"/>
        <v>0</v>
      </c>
      <c r="CH27" s="91">
        <f t="shared" si="61"/>
        <v>33501.512111986405</v>
      </c>
      <c r="CI27" s="91">
        <f t="shared" si="61"/>
        <v>67003.02422397281</v>
      </c>
      <c r="CJ27" s="91">
        <f t="shared" si="61"/>
        <v>100504.53633595922</v>
      </c>
      <c r="CK27" s="91">
        <f t="shared" si="61"/>
        <v>134006.04844794562</v>
      </c>
      <c r="CL27" s="91">
        <f t="shared" si="61"/>
        <v>167507.56055993203</v>
      </c>
      <c r="CM27" s="91">
        <f t="shared" si="61"/>
        <v>201009.07267191843</v>
      </c>
      <c r="CN27" s="91">
        <f t="shared" si="61"/>
        <v>234510.58478390484</v>
      </c>
      <c r="CO27" s="91">
        <f t="shared" si="61"/>
        <v>268012.09689589124</v>
      </c>
      <c r="CP27" s="91">
        <f t="shared" si="61"/>
        <v>301513.60900787765</v>
      </c>
      <c r="CQ27" s="91">
        <f t="shared" si="61"/>
        <v>335015.12111986405</v>
      </c>
      <c r="CR27" s="91">
        <f t="shared" si="61"/>
        <v>368516.63323185046</v>
      </c>
      <c r="CS27" s="91">
        <f t="shared" si="61"/>
        <v>0</v>
      </c>
      <c r="CT27" s="91">
        <f t="shared" si="61"/>
        <v>35506.859537783377</v>
      </c>
      <c r="CU27" s="91">
        <f t="shared" si="61"/>
        <v>71013.719075566754</v>
      </c>
      <c r="CV27" s="91">
        <f t="shared" si="61"/>
        <v>106520.57861335014</v>
      </c>
      <c r="CW27" s="91">
        <f t="shared" si="61"/>
        <v>142027.43815113351</v>
      </c>
      <c r="CX27" s="91">
        <f t="shared" si="61"/>
        <v>177534.29768891688</v>
      </c>
      <c r="CY27" s="91">
        <f t="shared" si="61"/>
        <v>213041.15722670025</v>
      </c>
      <c r="CZ27" s="91">
        <f t="shared" si="61"/>
        <v>248548.01676448362</v>
      </c>
      <c r="DA27" s="91">
        <f t="shared" si="61"/>
        <v>284054.87630226702</v>
      </c>
      <c r="DB27" s="91">
        <f t="shared" si="61"/>
        <v>319561.73584005039</v>
      </c>
      <c r="DC27" s="91">
        <f t="shared" si="61"/>
        <v>355068.59537783376</v>
      </c>
      <c r="DD27" s="91">
        <f t="shared" si="61"/>
        <v>390575.45491561713</v>
      </c>
      <c r="DE27" s="91">
        <f t="shared" si="61"/>
        <v>0</v>
      </c>
      <c r="DF27" s="91">
        <f t="shared" si="61"/>
        <v>37606.400748823857</v>
      </c>
      <c r="DG27" s="91">
        <f t="shared" si="61"/>
        <v>75212.801497647713</v>
      </c>
      <c r="DH27" s="91">
        <f t="shared" si="61"/>
        <v>112819.20224647157</v>
      </c>
      <c r="DI27" s="91">
        <f t="shared" si="61"/>
        <v>150425.60299529543</v>
      </c>
      <c r="DJ27" s="91">
        <f t="shared" si="61"/>
        <v>188032.00374411928</v>
      </c>
      <c r="DK27" s="91">
        <f t="shared" si="61"/>
        <v>225638.40449294314</v>
      </c>
      <c r="DL27" s="91">
        <f t="shared" si="61"/>
        <v>263244.80524176697</v>
      </c>
      <c r="DM27" s="91">
        <f t="shared" si="61"/>
        <v>300851.20599059085</v>
      </c>
      <c r="DN27" s="91">
        <f t="shared" si="61"/>
        <v>338457.60673941474</v>
      </c>
      <c r="DO27" s="91">
        <f t="shared" si="61"/>
        <v>376064.00748823863</v>
      </c>
      <c r="DP27" s="91">
        <f t="shared" si="61"/>
        <v>413670.40823706251</v>
      </c>
      <c r="DQ27" s="91">
        <f t="shared" si="61"/>
        <v>0</v>
      </c>
      <c r="DR27" s="91">
        <f t="shared" si="61"/>
        <v>39804.560150108358</v>
      </c>
      <c r="DS27" s="91">
        <f t="shared" si="61"/>
        <v>79609.120300216717</v>
      </c>
      <c r="DT27" s="91">
        <f t="shared" si="61"/>
        <v>119413.68045032508</v>
      </c>
      <c r="DU27" s="91">
        <f t="shared" si="61"/>
        <v>159218.24060043343</v>
      </c>
      <c r="DV27" s="91">
        <f t="shared" si="61"/>
        <v>199022.80075054179</v>
      </c>
      <c r="DW27" s="91">
        <f t="shared" si="61"/>
        <v>238827.36090065015</v>
      </c>
      <c r="DX27" s="91">
        <f t="shared" si="61"/>
        <v>278631.92105075851</v>
      </c>
      <c r="DY27" s="91">
        <f t="shared" si="61"/>
        <v>318436.48120086687</v>
      </c>
      <c r="DZ27" s="91">
        <f t="shared" si="61"/>
        <v>358241.04135097523</v>
      </c>
      <c r="EA27" s="91">
        <f t="shared" si="61"/>
        <v>398045.60150108358</v>
      </c>
      <c r="EB27" s="91">
        <f t="shared" si="61"/>
        <v>437850.16165119194</v>
      </c>
      <c r="EC27" s="91">
        <f t="shared" si="61"/>
        <v>0</v>
      </c>
      <c r="ED27" s="91">
        <f t="shared" si="61"/>
        <v>42105.969966713456</v>
      </c>
      <c r="EE27" s="91">
        <f t="shared" si="61"/>
        <v>84211.939933426911</v>
      </c>
      <c r="EF27" s="91">
        <f t="shared" si="61"/>
        <v>126317.90990014037</v>
      </c>
      <c r="EG27" s="91">
        <f t="shared" si="61"/>
        <v>168423.87986685382</v>
      </c>
      <c r="EH27" s="91">
        <f t="shared" si="61"/>
        <v>210529.84983356728</v>
      </c>
      <c r="EI27" s="91">
        <f t="shared" si="61"/>
        <v>252635.81980028073</v>
      </c>
      <c r="EJ27" s="91">
        <f t="shared" si="61"/>
        <v>294741.78976699419</v>
      </c>
      <c r="EK27" s="91">
        <f t="shared" si="61"/>
        <v>336847.75973370764</v>
      </c>
      <c r="EL27" s="91">
        <f t="shared" ref="EL27:EN27" si="62">EK30</f>
        <v>378953.7297004211</v>
      </c>
      <c r="EM27" s="91">
        <f t="shared" si="62"/>
        <v>421059.69966713456</v>
      </c>
      <c r="EN27" s="91">
        <f t="shared" si="62"/>
        <v>463165.66963384801</v>
      </c>
    </row>
    <row r="28" spans="3:144" x14ac:dyDescent="0.2">
      <c r="D28" s="89"/>
      <c r="E28" s="89"/>
      <c r="F28" s="89"/>
      <c r="G28" s="94" t="s">
        <v>56</v>
      </c>
      <c r="H28" s="93" t="s">
        <v>127</v>
      </c>
      <c r="I28" s="93"/>
      <c r="J28" s="93"/>
      <c r="K28" s="91">
        <f>SUM(L28:EB28)</f>
        <v>3665598.4719885141</v>
      </c>
      <c r="M28" s="91">
        <f t="shared" ref="M28:BX28" si="63">-SUMIF($5:$5,M$5,29:29)/12</f>
        <v>18608.986751999997</v>
      </c>
      <c r="N28" s="91">
        <f t="shared" si="63"/>
        <v>18608.986751999997</v>
      </c>
      <c r="O28" s="91">
        <f t="shared" si="63"/>
        <v>18608.986751999997</v>
      </c>
      <c r="P28" s="91">
        <f t="shared" si="63"/>
        <v>18608.986751999997</v>
      </c>
      <c r="Q28" s="91">
        <f t="shared" si="63"/>
        <v>18608.986751999997</v>
      </c>
      <c r="R28" s="91">
        <f t="shared" si="63"/>
        <v>18608.986751999997</v>
      </c>
      <c r="S28" s="91">
        <f t="shared" si="63"/>
        <v>18608.986751999997</v>
      </c>
      <c r="T28" s="91">
        <f t="shared" si="63"/>
        <v>18608.986751999997</v>
      </c>
      <c r="U28" s="91">
        <f t="shared" si="63"/>
        <v>18608.986751999997</v>
      </c>
      <c r="V28" s="91">
        <f t="shared" si="63"/>
        <v>18608.986751999997</v>
      </c>
      <c r="W28" s="91">
        <f t="shared" si="63"/>
        <v>18608.986751999997</v>
      </c>
      <c r="X28" s="91">
        <f t="shared" si="63"/>
        <v>18608.986751999997</v>
      </c>
      <c r="Y28" s="91">
        <f t="shared" si="63"/>
        <v>24745.75468249567</v>
      </c>
      <c r="Z28" s="91">
        <f t="shared" si="63"/>
        <v>24745.75468249567</v>
      </c>
      <c r="AA28" s="91">
        <f t="shared" si="63"/>
        <v>24745.75468249567</v>
      </c>
      <c r="AB28" s="91">
        <f t="shared" si="63"/>
        <v>24745.75468249567</v>
      </c>
      <c r="AC28" s="91">
        <f t="shared" si="63"/>
        <v>24745.75468249567</v>
      </c>
      <c r="AD28" s="91">
        <f t="shared" si="63"/>
        <v>24745.75468249567</v>
      </c>
      <c r="AE28" s="91">
        <f t="shared" si="63"/>
        <v>24745.75468249567</v>
      </c>
      <c r="AF28" s="91">
        <f t="shared" si="63"/>
        <v>24745.75468249567</v>
      </c>
      <c r="AG28" s="91">
        <f t="shared" si="63"/>
        <v>24745.75468249567</v>
      </c>
      <c r="AH28" s="91">
        <f t="shared" si="63"/>
        <v>24745.75468249567</v>
      </c>
      <c r="AI28" s="91">
        <f t="shared" si="63"/>
        <v>24745.75468249567</v>
      </c>
      <c r="AJ28" s="91">
        <f t="shared" si="63"/>
        <v>24745.75468249567</v>
      </c>
      <c r="AK28" s="91">
        <f t="shared" si="63"/>
        <v>26340.335303209464</v>
      </c>
      <c r="AL28" s="91">
        <f t="shared" si="63"/>
        <v>26340.335303209464</v>
      </c>
      <c r="AM28" s="91">
        <f t="shared" si="63"/>
        <v>26340.335303209464</v>
      </c>
      <c r="AN28" s="91">
        <f t="shared" si="63"/>
        <v>26340.335303209464</v>
      </c>
      <c r="AO28" s="91">
        <f t="shared" si="63"/>
        <v>26340.335303209464</v>
      </c>
      <c r="AP28" s="91">
        <f t="shared" si="63"/>
        <v>26340.335303209464</v>
      </c>
      <c r="AQ28" s="91">
        <f t="shared" si="63"/>
        <v>26340.335303209464</v>
      </c>
      <c r="AR28" s="91">
        <f t="shared" si="63"/>
        <v>26340.335303209464</v>
      </c>
      <c r="AS28" s="91">
        <f t="shared" si="63"/>
        <v>26340.335303209464</v>
      </c>
      <c r="AT28" s="91">
        <f t="shared" si="63"/>
        <v>26340.335303209464</v>
      </c>
      <c r="AU28" s="91">
        <f t="shared" si="63"/>
        <v>26340.335303209464</v>
      </c>
      <c r="AV28" s="91">
        <f t="shared" si="63"/>
        <v>26340.335303209464</v>
      </c>
      <c r="AW28" s="91">
        <f t="shared" si="63"/>
        <v>28009.312910121505</v>
      </c>
      <c r="AX28" s="91">
        <f t="shared" si="63"/>
        <v>28009.312910121505</v>
      </c>
      <c r="AY28" s="91">
        <f t="shared" si="63"/>
        <v>28009.312910121505</v>
      </c>
      <c r="AZ28" s="91">
        <f t="shared" si="63"/>
        <v>28009.312910121505</v>
      </c>
      <c r="BA28" s="91">
        <f t="shared" si="63"/>
        <v>28009.312910121505</v>
      </c>
      <c r="BB28" s="91">
        <f t="shared" si="63"/>
        <v>28009.312910121505</v>
      </c>
      <c r="BC28" s="91">
        <f t="shared" si="63"/>
        <v>28009.312910121505</v>
      </c>
      <c r="BD28" s="91">
        <f t="shared" si="63"/>
        <v>28009.312910121505</v>
      </c>
      <c r="BE28" s="91">
        <f t="shared" si="63"/>
        <v>28009.312910121505</v>
      </c>
      <c r="BF28" s="91">
        <f t="shared" si="63"/>
        <v>28009.312910121505</v>
      </c>
      <c r="BG28" s="91">
        <f t="shared" si="63"/>
        <v>28009.312910121505</v>
      </c>
      <c r="BH28" s="91">
        <f t="shared" si="63"/>
        <v>28009.312910121505</v>
      </c>
      <c r="BI28" s="91">
        <f t="shared" si="63"/>
        <v>29756.684572975846</v>
      </c>
      <c r="BJ28" s="91">
        <f t="shared" si="63"/>
        <v>29756.684572975846</v>
      </c>
      <c r="BK28" s="91">
        <f t="shared" si="63"/>
        <v>29756.684572975846</v>
      </c>
      <c r="BL28" s="91">
        <f t="shared" si="63"/>
        <v>29756.684572975846</v>
      </c>
      <c r="BM28" s="91">
        <f t="shared" si="63"/>
        <v>29756.684572975846</v>
      </c>
      <c r="BN28" s="91">
        <f t="shared" si="63"/>
        <v>29756.684572975846</v>
      </c>
      <c r="BO28" s="91">
        <f t="shared" si="63"/>
        <v>29756.684572975846</v>
      </c>
      <c r="BP28" s="91">
        <f t="shared" si="63"/>
        <v>29756.684572975846</v>
      </c>
      <c r="BQ28" s="91">
        <f t="shared" si="63"/>
        <v>29756.684572975846</v>
      </c>
      <c r="BR28" s="91">
        <f t="shared" si="63"/>
        <v>29756.684572975846</v>
      </c>
      <c r="BS28" s="91">
        <f t="shared" si="63"/>
        <v>29756.684572975846</v>
      </c>
      <c r="BT28" s="91">
        <f t="shared" si="63"/>
        <v>29756.684572975846</v>
      </c>
      <c r="BU28" s="91">
        <f t="shared" si="63"/>
        <v>31586.132562871662</v>
      </c>
      <c r="BV28" s="91">
        <f t="shared" si="63"/>
        <v>31586.132562871662</v>
      </c>
      <c r="BW28" s="91">
        <f t="shared" si="63"/>
        <v>31586.132562871662</v>
      </c>
      <c r="BX28" s="91">
        <f t="shared" si="63"/>
        <v>31586.132562871662</v>
      </c>
      <c r="BY28" s="91">
        <f t="shared" ref="BY28:EJ28" si="64">-SUMIF($5:$5,BY$5,29:29)/12</f>
        <v>31586.132562871662</v>
      </c>
      <c r="BZ28" s="91">
        <f t="shared" si="64"/>
        <v>31586.132562871662</v>
      </c>
      <c r="CA28" s="91">
        <f t="shared" si="64"/>
        <v>31586.132562871662</v>
      </c>
      <c r="CB28" s="91">
        <f t="shared" si="64"/>
        <v>31586.132562871662</v>
      </c>
      <c r="CC28" s="91">
        <f t="shared" si="64"/>
        <v>31586.132562871662</v>
      </c>
      <c r="CD28" s="91">
        <f t="shared" si="64"/>
        <v>31586.132562871662</v>
      </c>
      <c r="CE28" s="91">
        <f t="shared" si="64"/>
        <v>31586.132562871662</v>
      </c>
      <c r="CF28" s="91">
        <f t="shared" si="64"/>
        <v>31586.132562871662</v>
      </c>
      <c r="CG28" s="91">
        <f t="shared" si="64"/>
        <v>33501.512111986405</v>
      </c>
      <c r="CH28" s="91">
        <f t="shared" si="64"/>
        <v>33501.512111986405</v>
      </c>
      <c r="CI28" s="91">
        <f t="shared" si="64"/>
        <v>33501.512111986405</v>
      </c>
      <c r="CJ28" s="91">
        <f t="shared" si="64"/>
        <v>33501.512111986405</v>
      </c>
      <c r="CK28" s="91">
        <f t="shared" si="64"/>
        <v>33501.512111986405</v>
      </c>
      <c r="CL28" s="91">
        <f t="shared" si="64"/>
        <v>33501.512111986405</v>
      </c>
      <c r="CM28" s="91">
        <f t="shared" si="64"/>
        <v>33501.512111986405</v>
      </c>
      <c r="CN28" s="91">
        <f t="shared" si="64"/>
        <v>33501.512111986405</v>
      </c>
      <c r="CO28" s="91">
        <f t="shared" si="64"/>
        <v>33501.512111986405</v>
      </c>
      <c r="CP28" s="91">
        <f t="shared" si="64"/>
        <v>33501.512111986405</v>
      </c>
      <c r="CQ28" s="91">
        <f t="shared" si="64"/>
        <v>33501.512111986405</v>
      </c>
      <c r="CR28" s="91">
        <f t="shared" si="64"/>
        <v>33501.512111986405</v>
      </c>
      <c r="CS28" s="91">
        <f t="shared" si="64"/>
        <v>35506.859537783377</v>
      </c>
      <c r="CT28" s="91">
        <f t="shared" si="64"/>
        <v>35506.859537783377</v>
      </c>
      <c r="CU28" s="91">
        <f t="shared" si="64"/>
        <v>35506.859537783377</v>
      </c>
      <c r="CV28" s="91">
        <f t="shared" si="64"/>
        <v>35506.859537783377</v>
      </c>
      <c r="CW28" s="91">
        <f t="shared" si="64"/>
        <v>35506.859537783377</v>
      </c>
      <c r="CX28" s="91">
        <f t="shared" si="64"/>
        <v>35506.859537783377</v>
      </c>
      <c r="CY28" s="91">
        <f t="shared" si="64"/>
        <v>35506.859537783377</v>
      </c>
      <c r="CZ28" s="91">
        <f t="shared" si="64"/>
        <v>35506.859537783377</v>
      </c>
      <c r="DA28" s="91">
        <f t="shared" si="64"/>
        <v>35506.859537783377</v>
      </c>
      <c r="DB28" s="91">
        <f t="shared" si="64"/>
        <v>35506.859537783377</v>
      </c>
      <c r="DC28" s="91">
        <f t="shared" si="64"/>
        <v>35506.859537783377</v>
      </c>
      <c r="DD28" s="91">
        <f t="shared" si="64"/>
        <v>35506.859537783377</v>
      </c>
      <c r="DE28" s="91">
        <f t="shared" si="64"/>
        <v>37606.400748823857</v>
      </c>
      <c r="DF28" s="91">
        <f t="shared" si="64"/>
        <v>37606.400748823857</v>
      </c>
      <c r="DG28" s="91">
        <f t="shared" si="64"/>
        <v>37606.400748823857</v>
      </c>
      <c r="DH28" s="91">
        <f t="shared" si="64"/>
        <v>37606.400748823857</v>
      </c>
      <c r="DI28" s="91">
        <f t="shared" si="64"/>
        <v>37606.400748823857</v>
      </c>
      <c r="DJ28" s="91">
        <f t="shared" si="64"/>
        <v>37606.400748823857</v>
      </c>
      <c r="DK28" s="91">
        <f t="shared" si="64"/>
        <v>37606.400748823857</v>
      </c>
      <c r="DL28" s="91">
        <f t="shared" si="64"/>
        <v>37606.400748823857</v>
      </c>
      <c r="DM28" s="91">
        <f t="shared" si="64"/>
        <v>37606.400748823857</v>
      </c>
      <c r="DN28" s="91">
        <f t="shared" si="64"/>
        <v>37606.400748823857</v>
      </c>
      <c r="DO28" s="91">
        <f t="shared" si="64"/>
        <v>37606.400748823857</v>
      </c>
      <c r="DP28" s="91">
        <f t="shared" si="64"/>
        <v>37606.400748823857</v>
      </c>
      <c r="DQ28" s="91">
        <f t="shared" si="64"/>
        <v>39804.560150108358</v>
      </c>
      <c r="DR28" s="91">
        <f t="shared" si="64"/>
        <v>39804.560150108358</v>
      </c>
      <c r="DS28" s="91">
        <f t="shared" si="64"/>
        <v>39804.560150108358</v>
      </c>
      <c r="DT28" s="91">
        <f t="shared" si="64"/>
        <v>39804.560150108358</v>
      </c>
      <c r="DU28" s="91">
        <f t="shared" si="64"/>
        <v>39804.560150108358</v>
      </c>
      <c r="DV28" s="91">
        <f t="shared" si="64"/>
        <v>39804.560150108358</v>
      </c>
      <c r="DW28" s="91">
        <f t="shared" si="64"/>
        <v>39804.560150108358</v>
      </c>
      <c r="DX28" s="91">
        <f t="shared" si="64"/>
        <v>39804.560150108358</v>
      </c>
      <c r="DY28" s="91">
        <f t="shared" si="64"/>
        <v>39804.560150108358</v>
      </c>
      <c r="DZ28" s="91">
        <f t="shared" si="64"/>
        <v>39804.560150108358</v>
      </c>
      <c r="EA28" s="91">
        <f t="shared" si="64"/>
        <v>39804.560150108358</v>
      </c>
      <c r="EB28" s="91">
        <f t="shared" si="64"/>
        <v>39804.560150108358</v>
      </c>
      <c r="EC28" s="91">
        <f t="shared" si="64"/>
        <v>42105.969966713456</v>
      </c>
      <c r="ED28" s="91">
        <f t="shared" si="64"/>
        <v>42105.969966713456</v>
      </c>
      <c r="EE28" s="91">
        <f t="shared" si="64"/>
        <v>42105.969966713456</v>
      </c>
      <c r="EF28" s="91">
        <f t="shared" si="64"/>
        <v>42105.969966713456</v>
      </c>
      <c r="EG28" s="91">
        <f t="shared" si="64"/>
        <v>42105.969966713456</v>
      </c>
      <c r="EH28" s="91">
        <f t="shared" si="64"/>
        <v>42105.969966713456</v>
      </c>
      <c r="EI28" s="91">
        <f t="shared" si="64"/>
        <v>42105.969966713456</v>
      </c>
      <c r="EJ28" s="91">
        <f t="shared" si="64"/>
        <v>42105.969966713456</v>
      </c>
      <c r="EK28" s="91">
        <f t="shared" ref="EK28:EN28" si="65">-SUMIF($5:$5,EK$5,29:29)/12</f>
        <v>42105.969966713456</v>
      </c>
      <c r="EL28" s="91">
        <f t="shared" si="65"/>
        <v>42105.969966713456</v>
      </c>
      <c r="EM28" s="91">
        <f t="shared" si="65"/>
        <v>42105.969966713456</v>
      </c>
      <c r="EN28" s="91">
        <f t="shared" si="65"/>
        <v>42105.969966713456</v>
      </c>
    </row>
    <row r="29" spans="3:144" x14ac:dyDescent="0.2">
      <c r="D29" s="89"/>
      <c r="E29" s="89"/>
      <c r="F29" s="89"/>
      <c r="G29" s="94" t="s">
        <v>58</v>
      </c>
      <c r="H29" s="104" t="s">
        <v>53</v>
      </c>
      <c r="I29" s="104"/>
      <c r="J29" s="104"/>
      <c r="K29" s="105">
        <f>SUM(L29:EB29)</f>
        <v>-3665598.4719885141</v>
      </c>
      <c r="L29" s="104"/>
      <c r="M29" s="105">
        <f>-IFERROR(VLOOKUP(M$2,$D$95:$N$105,11,FALSE),)</f>
        <v>0</v>
      </c>
      <c r="N29" s="105">
        <f t="shared" ref="N29:BY29" si="66">-IFERROR(VLOOKUP(N$2,$D$95:$N$105,11,FALSE),)</f>
        <v>0</v>
      </c>
      <c r="O29" s="105">
        <f t="shared" si="66"/>
        <v>0</v>
      </c>
      <c r="P29" s="105">
        <f t="shared" si="66"/>
        <v>0</v>
      </c>
      <c r="Q29" s="105">
        <f t="shared" si="66"/>
        <v>0</v>
      </c>
      <c r="R29" s="105">
        <f t="shared" si="66"/>
        <v>0</v>
      </c>
      <c r="S29" s="105">
        <f t="shared" si="66"/>
        <v>0</v>
      </c>
      <c r="T29" s="105">
        <f t="shared" si="66"/>
        <v>0</v>
      </c>
      <c r="U29" s="105">
        <f t="shared" si="66"/>
        <v>0</v>
      </c>
      <c r="V29" s="105">
        <f t="shared" si="66"/>
        <v>0</v>
      </c>
      <c r="W29" s="105">
        <f t="shared" si="66"/>
        <v>0</v>
      </c>
      <c r="X29" s="105">
        <f t="shared" si="66"/>
        <v>-223307.84102399996</v>
      </c>
      <c r="Y29" s="105">
        <f t="shared" si="66"/>
        <v>0</v>
      </c>
      <c r="Z29" s="105">
        <f t="shared" si="66"/>
        <v>0</v>
      </c>
      <c r="AA29" s="105">
        <f t="shared" si="66"/>
        <v>0</v>
      </c>
      <c r="AB29" s="105">
        <f t="shared" si="66"/>
        <v>0</v>
      </c>
      <c r="AC29" s="105">
        <f t="shared" si="66"/>
        <v>0</v>
      </c>
      <c r="AD29" s="105">
        <f t="shared" si="66"/>
        <v>0</v>
      </c>
      <c r="AE29" s="105">
        <f t="shared" si="66"/>
        <v>0</v>
      </c>
      <c r="AF29" s="105">
        <f t="shared" si="66"/>
        <v>0</v>
      </c>
      <c r="AG29" s="105">
        <f t="shared" si="66"/>
        <v>0</v>
      </c>
      <c r="AH29" s="105">
        <f t="shared" si="66"/>
        <v>0</v>
      </c>
      <c r="AI29" s="105">
        <f t="shared" si="66"/>
        <v>0</v>
      </c>
      <c r="AJ29" s="105">
        <f t="shared" si="66"/>
        <v>-296949.05618994805</v>
      </c>
      <c r="AK29" s="105">
        <f t="shared" si="66"/>
        <v>0</v>
      </c>
      <c r="AL29" s="105">
        <f t="shared" si="66"/>
        <v>0</v>
      </c>
      <c r="AM29" s="105">
        <f t="shared" si="66"/>
        <v>0</v>
      </c>
      <c r="AN29" s="105">
        <f t="shared" si="66"/>
        <v>0</v>
      </c>
      <c r="AO29" s="105">
        <f t="shared" si="66"/>
        <v>0</v>
      </c>
      <c r="AP29" s="105">
        <f t="shared" si="66"/>
        <v>0</v>
      </c>
      <c r="AQ29" s="105">
        <f t="shared" si="66"/>
        <v>0</v>
      </c>
      <c r="AR29" s="105">
        <f t="shared" si="66"/>
        <v>0</v>
      </c>
      <c r="AS29" s="105">
        <f t="shared" si="66"/>
        <v>0</v>
      </c>
      <c r="AT29" s="105">
        <f t="shared" si="66"/>
        <v>0</v>
      </c>
      <c r="AU29" s="105">
        <f t="shared" si="66"/>
        <v>0</v>
      </c>
      <c r="AV29" s="105">
        <f t="shared" si="66"/>
        <v>-316084.02363851358</v>
      </c>
      <c r="AW29" s="105">
        <f t="shared" si="66"/>
        <v>0</v>
      </c>
      <c r="AX29" s="105">
        <f t="shared" si="66"/>
        <v>0</v>
      </c>
      <c r="AY29" s="105">
        <f t="shared" si="66"/>
        <v>0</v>
      </c>
      <c r="AZ29" s="105">
        <f t="shared" si="66"/>
        <v>0</v>
      </c>
      <c r="BA29" s="105">
        <f t="shared" si="66"/>
        <v>0</v>
      </c>
      <c r="BB29" s="105">
        <f t="shared" si="66"/>
        <v>0</v>
      </c>
      <c r="BC29" s="105">
        <f t="shared" si="66"/>
        <v>0</v>
      </c>
      <c r="BD29" s="105">
        <f t="shared" si="66"/>
        <v>0</v>
      </c>
      <c r="BE29" s="105">
        <f t="shared" si="66"/>
        <v>0</v>
      </c>
      <c r="BF29" s="105">
        <f t="shared" si="66"/>
        <v>0</v>
      </c>
      <c r="BG29" s="105">
        <f t="shared" si="66"/>
        <v>0</v>
      </c>
      <c r="BH29" s="105">
        <f t="shared" si="66"/>
        <v>-336111.75492145808</v>
      </c>
      <c r="BI29" s="105">
        <f t="shared" si="66"/>
        <v>0</v>
      </c>
      <c r="BJ29" s="105">
        <f t="shared" si="66"/>
        <v>0</v>
      </c>
      <c r="BK29" s="105">
        <f t="shared" si="66"/>
        <v>0</v>
      </c>
      <c r="BL29" s="105">
        <f t="shared" si="66"/>
        <v>0</v>
      </c>
      <c r="BM29" s="105">
        <f t="shared" si="66"/>
        <v>0</v>
      </c>
      <c r="BN29" s="105">
        <f t="shared" si="66"/>
        <v>0</v>
      </c>
      <c r="BO29" s="105">
        <f t="shared" si="66"/>
        <v>0</v>
      </c>
      <c r="BP29" s="105">
        <f t="shared" si="66"/>
        <v>0</v>
      </c>
      <c r="BQ29" s="105">
        <f t="shared" si="66"/>
        <v>0</v>
      </c>
      <c r="BR29" s="105">
        <f t="shared" si="66"/>
        <v>0</v>
      </c>
      <c r="BS29" s="105">
        <f t="shared" si="66"/>
        <v>0</v>
      </c>
      <c r="BT29" s="105">
        <f t="shared" si="66"/>
        <v>-357080.21487571014</v>
      </c>
      <c r="BU29" s="105">
        <f t="shared" si="66"/>
        <v>0</v>
      </c>
      <c r="BV29" s="105">
        <f t="shared" si="66"/>
        <v>0</v>
      </c>
      <c r="BW29" s="105">
        <f t="shared" si="66"/>
        <v>0</v>
      </c>
      <c r="BX29" s="105">
        <f t="shared" si="66"/>
        <v>0</v>
      </c>
      <c r="BY29" s="105">
        <f t="shared" si="66"/>
        <v>0</v>
      </c>
      <c r="BZ29" s="105">
        <f t="shared" ref="BZ29:EK29" si="67">-IFERROR(VLOOKUP(BZ$2,$D$95:$N$105,11,FALSE),)</f>
        <v>0</v>
      </c>
      <c r="CA29" s="105">
        <f t="shared" si="67"/>
        <v>0</v>
      </c>
      <c r="CB29" s="105">
        <f t="shared" si="67"/>
        <v>0</v>
      </c>
      <c r="CC29" s="105">
        <f t="shared" si="67"/>
        <v>0</v>
      </c>
      <c r="CD29" s="105">
        <f t="shared" si="67"/>
        <v>0</v>
      </c>
      <c r="CE29" s="105">
        <f t="shared" si="67"/>
        <v>0</v>
      </c>
      <c r="CF29" s="105">
        <f t="shared" si="67"/>
        <v>-379033.59075445996</v>
      </c>
      <c r="CG29" s="105">
        <f t="shared" si="67"/>
        <v>0</v>
      </c>
      <c r="CH29" s="105">
        <f t="shared" si="67"/>
        <v>0</v>
      </c>
      <c r="CI29" s="105">
        <f t="shared" si="67"/>
        <v>0</v>
      </c>
      <c r="CJ29" s="105">
        <f t="shared" si="67"/>
        <v>0</v>
      </c>
      <c r="CK29" s="105">
        <f t="shared" si="67"/>
        <v>0</v>
      </c>
      <c r="CL29" s="105">
        <f t="shared" si="67"/>
        <v>0</v>
      </c>
      <c r="CM29" s="105">
        <f t="shared" si="67"/>
        <v>0</v>
      </c>
      <c r="CN29" s="105">
        <f t="shared" si="67"/>
        <v>0</v>
      </c>
      <c r="CO29" s="105">
        <f t="shared" si="67"/>
        <v>0</v>
      </c>
      <c r="CP29" s="105">
        <f t="shared" si="67"/>
        <v>0</v>
      </c>
      <c r="CQ29" s="105">
        <f t="shared" si="67"/>
        <v>0</v>
      </c>
      <c r="CR29" s="105">
        <f t="shared" si="67"/>
        <v>-402018.14534383686</v>
      </c>
      <c r="CS29" s="105">
        <f t="shared" si="67"/>
        <v>0</v>
      </c>
      <c r="CT29" s="105">
        <f t="shared" si="67"/>
        <v>0</v>
      </c>
      <c r="CU29" s="105">
        <f t="shared" si="67"/>
        <v>0</v>
      </c>
      <c r="CV29" s="105">
        <f t="shared" si="67"/>
        <v>0</v>
      </c>
      <c r="CW29" s="105">
        <f t="shared" si="67"/>
        <v>0</v>
      </c>
      <c r="CX29" s="105">
        <f t="shared" si="67"/>
        <v>0</v>
      </c>
      <c r="CY29" s="105">
        <f t="shared" si="67"/>
        <v>0</v>
      </c>
      <c r="CZ29" s="105">
        <f t="shared" si="67"/>
        <v>0</v>
      </c>
      <c r="DA29" s="105">
        <f t="shared" si="67"/>
        <v>0</v>
      </c>
      <c r="DB29" s="105">
        <f t="shared" si="67"/>
        <v>0</v>
      </c>
      <c r="DC29" s="105">
        <f t="shared" si="67"/>
        <v>0</v>
      </c>
      <c r="DD29" s="105">
        <f t="shared" si="67"/>
        <v>-426082.3144534005</v>
      </c>
      <c r="DE29" s="105">
        <f t="shared" si="67"/>
        <v>0</v>
      </c>
      <c r="DF29" s="105">
        <f t="shared" si="67"/>
        <v>0</v>
      </c>
      <c r="DG29" s="105">
        <f t="shared" si="67"/>
        <v>0</v>
      </c>
      <c r="DH29" s="105">
        <f t="shared" si="67"/>
        <v>0</v>
      </c>
      <c r="DI29" s="105">
        <f t="shared" si="67"/>
        <v>0</v>
      </c>
      <c r="DJ29" s="105">
        <f t="shared" si="67"/>
        <v>0</v>
      </c>
      <c r="DK29" s="105">
        <f t="shared" si="67"/>
        <v>0</v>
      </c>
      <c r="DL29" s="105">
        <f t="shared" si="67"/>
        <v>0</v>
      </c>
      <c r="DM29" s="105">
        <f t="shared" si="67"/>
        <v>0</v>
      </c>
      <c r="DN29" s="105">
        <f t="shared" si="67"/>
        <v>0</v>
      </c>
      <c r="DO29" s="105">
        <f t="shared" si="67"/>
        <v>0</v>
      </c>
      <c r="DP29" s="105">
        <f t="shared" si="67"/>
        <v>-451276.80898588628</v>
      </c>
      <c r="DQ29" s="105">
        <f t="shared" si="67"/>
        <v>0</v>
      </c>
      <c r="DR29" s="105">
        <f t="shared" si="67"/>
        <v>0</v>
      </c>
      <c r="DS29" s="105">
        <f t="shared" si="67"/>
        <v>0</v>
      </c>
      <c r="DT29" s="105">
        <f t="shared" si="67"/>
        <v>0</v>
      </c>
      <c r="DU29" s="105">
        <f t="shared" si="67"/>
        <v>0</v>
      </c>
      <c r="DV29" s="105">
        <f t="shared" si="67"/>
        <v>0</v>
      </c>
      <c r="DW29" s="105">
        <f t="shared" si="67"/>
        <v>0</v>
      </c>
      <c r="DX29" s="105">
        <f t="shared" si="67"/>
        <v>0</v>
      </c>
      <c r="DY29" s="105">
        <f t="shared" si="67"/>
        <v>0</v>
      </c>
      <c r="DZ29" s="105">
        <f t="shared" si="67"/>
        <v>0</v>
      </c>
      <c r="EA29" s="105">
        <f t="shared" si="67"/>
        <v>0</v>
      </c>
      <c r="EB29" s="105">
        <f t="shared" si="67"/>
        <v>-477654.7218013003</v>
      </c>
      <c r="EC29" s="105">
        <f t="shared" si="67"/>
        <v>0</v>
      </c>
      <c r="ED29" s="105">
        <f t="shared" si="67"/>
        <v>0</v>
      </c>
      <c r="EE29" s="105">
        <f t="shared" si="67"/>
        <v>0</v>
      </c>
      <c r="EF29" s="105">
        <f t="shared" si="67"/>
        <v>0</v>
      </c>
      <c r="EG29" s="105">
        <f t="shared" si="67"/>
        <v>0</v>
      </c>
      <c r="EH29" s="105">
        <f t="shared" si="67"/>
        <v>0</v>
      </c>
      <c r="EI29" s="105">
        <f t="shared" si="67"/>
        <v>0</v>
      </c>
      <c r="EJ29" s="105">
        <f t="shared" si="67"/>
        <v>0</v>
      </c>
      <c r="EK29" s="105">
        <f t="shared" si="67"/>
        <v>0</v>
      </c>
      <c r="EL29" s="105">
        <f t="shared" ref="EL29:EN29" si="68">-IFERROR(VLOOKUP(EL$2,$D$95:$N$105,11,FALSE),)</f>
        <v>0</v>
      </c>
      <c r="EM29" s="105">
        <f t="shared" si="68"/>
        <v>0</v>
      </c>
      <c r="EN29" s="105">
        <f t="shared" si="68"/>
        <v>-505271.63960056147</v>
      </c>
    </row>
    <row r="30" spans="3:144" x14ac:dyDescent="0.2">
      <c r="D30" s="89"/>
      <c r="E30" s="89"/>
      <c r="F30" s="89"/>
      <c r="G30" s="94" t="s">
        <v>57</v>
      </c>
      <c r="H30" s="93" t="s">
        <v>55</v>
      </c>
      <c r="I30" s="93"/>
      <c r="J30" s="93"/>
      <c r="K30" s="91">
        <f>SUM(K27:K29)</f>
        <v>0</v>
      </c>
      <c r="M30" s="91">
        <f t="shared" ref="M30:BX30" si="69">SUM(M27:M29)</f>
        <v>18608.986751999997</v>
      </c>
      <c r="N30" s="91">
        <f t="shared" si="69"/>
        <v>37217.973503999994</v>
      </c>
      <c r="O30" s="91">
        <f t="shared" si="69"/>
        <v>55826.960255999991</v>
      </c>
      <c r="P30" s="91">
        <f t="shared" si="69"/>
        <v>74435.947007999988</v>
      </c>
      <c r="Q30" s="91">
        <f t="shared" si="69"/>
        <v>93044.933759999985</v>
      </c>
      <c r="R30" s="91">
        <f t="shared" si="69"/>
        <v>111653.92051199998</v>
      </c>
      <c r="S30" s="91">
        <f t="shared" si="69"/>
        <v>130262.90726399998</v>
      </c>
      <c r="T30" s="91">
        <f t="shared" si="69"/>
        <v>148871.89401599998</v>
      </c>
      <c r="U30" s="91">
        <f t="shared" si="69"/>
        <v>167480.88076799997</v>
      </c>
      <c r="V30" s="91">
        <f t="shared" si="69"/>
        <v>186089.86751999997</v>
      </c>
      <c r="W30" s="91">
        <f t="shared" si="69"/>
        <v>204698.85427199997</v>
      </c>
      <c r="X30" s="91">
        <f t="shared" si="69"/>
        <v>0</v>
      </c>
      <c r="Y30" s="91">
        <f t="shared" si="69"/>
        <v>24745.75468249567</v>
      </c>
      <c r="Z30" s="91">
        <f t="shared" si="69"/>
        <v>49491.50936499134</v>
      </c>
      <c r="AA30" s="91">
        <f t="shared" si="69"/>
        <v>74237.264047487013</v>
      </c>
      <c r="AB30" s="91">
        <f t="shared" si="69"/>
        <v>98983.018729982679</v>
      </c>
      <c r="AC30" s="91">
        <f t="shared" si="69"/>
        <v>123728.77341247835</v>
      </c>
      <c r="AD30" s="91">
        <f t="shared" si="69"/>
        <v>148474.52809497403</v>
      </c>
      <c r="AE30" s="91">
        <f t="shared" si="69"/>
        <v>173220.28277746969</v>
      </c>
      <c r="AF30" s="91">
        <f t="shared" si="69"/>
        <v>197966.03745996536</v>
      </c>
      <c r="AG30" s="91">
        <f t="shared" si="69"/>
        <v>222711.79214246102</v>
      </c>
      <c r="AH30" s="91">
        <f t="shared" si="69"/>
        <v>247457.54682495669</v>
      </c>
      <c r="AI30" s="91">
        <f t="shared" si="69"/>
        <v>272203.30150745239</v>
      </c>
      <c r="AJ30" s="91">
        <f t="shared" si="69"/>
        <v>0</v>
      </c>
      <c r="AK30" s="91">
        <f t="shared" si="69"/>
        <v>26340.335303209464</v>
      </c>
      <c r="AL30" s="91">
        <f t="shared" si="69"/>
        <v>52680.670606418927</v>
      </c>
      <c r="AM30" s="91">
        <f t="shared" si="69"/>
        <v>79021.005909628395</v>
      </c>
      <c r="AN30" s="91">
        <f t="shared" si="69"/>
        <v>105361.34121283785</v>
      </c>
      <c r="AO30" s="91">
        <f t="shared" si="69"/>
        <v>131701.67651604733</v>
      </c>
      <c r="AP30" s="91">
        <f t="shared" si="69"/>
        <v>158042.01181925679</v>
      </c>
      <c r="AQ30" s="91">
        <f t="shared" si="69"/>
        <v>184382.34712246625</v>
      </c>
      <c r="AR30" s="91">
        <f t="shared" si="69"/>
        <v>210722.68242567571</v>
      </c>
      <c r="AS30" s="91">
        <f t="shared" si="69"/>
        <v>237063.01772888517</v>
      </c>
      <c r="AT30" s="91">
        <f t="shared" si="69"/>
        <v>263403.35303209466</v>
      </c>
      <c r="AU30" s="91">
        <f t="shared" si="69"/>
        <v>289743.68833530415</v>
      </c>
      <c r="AV30" s="91">
        <f t="shared" si="69"/>
        <v>0</v>
      </c>
      <c r="AW30" s="91">
        <f t="shared" si="69"/>
        <v>28009.312910121505</v>
      </c>
      <c r="AX30" s="91">
        <f t="shared" si="69"/>
        <v>56018.625820243011</v>
      </c>
      <c r="AY30" s="91">
        <f t="shared" si="69"/>
        <v>84027.93873036452</v>
      </c>
      <c r="AZ30" s="91">
        <f t="shared" si="69"/>
        <v>112037.25164048602</v>
      </c>
      <c r="BA30" s="91">
        <f t="shared" si="69"/>
        <v>140046.56455060752</v>
      </c>
      <c r="BB30" s="91">
        <f t="shared" si="69"/>
        <v>168055.87746072904</v>
      </c>
      <c r="BC30" s="91">
        <f t="shared" si="69"/>
        <v>196065.19037085056</v>
      </c>
      <c r="BD30" s="91">
        <f t="shared" si="69"/>
        <v>224074.50328097207</v>
      </c>
      <c r="BE30" s="91">
        <f t="shared" si="69"/>
        <v>252083.81619109359</v>
      </c>
      <c r="BF30" s="91">
        <f t="shared" si="69"/>
        <v>280093.12910121511</v>
      </c>
      <c r="BG30" s="91">
        <f t="shared" si="69"/>
        <v>308102.44201133662</v>
      </c>
      <c r="BH30" s="91">
        <f t="shared" si="69"/>
        <v>0</v>
      </c>
      <c r="BI30" s="91">
        <f t="shared" si="69"/>
        <v>29756.684572975846</v>
      </c>
      <c r="BJ30" s="91">
        <f t="shared" si="69"/>
        <v>59513.369145951692</v>
      </c>
      <c r="BK30" s="91">
        <f t="shared" si="69"/>
        <v>89270.053718927535</v>
      </c>
      <c r="BL30" s="91">
        <f t="shared" si="69"/>
        <v>119026.73829190338</v>
      </c>
      <c r="BM30" s="91">
        <f t="shared" si="69"/>
        <v>148783.42286487922</v>
      </c>
      <c r="BN30" s="91">
        <f t="shared" si="69"/>
        <v>178540.10743785507</v>
      </c>
      <c r="BO30" s="91">
        <f t="shared" si="69"/>
        <v>208296.79201083092</v>
      </c>
      <c r="BP30" s="91">
        <f t="shared" si="69"/>
        <v>238053.47658380677</v>
      </c>
      <c r="BQ30" s="91">
        <f t="shared" si="69"/>
        <v>267810.16115678259</v>
      </c>
      <c r="BR30" s="91">
        <f t="shared" si="69"/>
        <v>297566.84572975844</v>
      </c>
      <c r="BS30" s="91">
        <f t="shared" si="69"/>
        <v>327323.53030273429</v>
      </c>
      <c r="BT30" s="91">
        <f t="shared" si="69"/>
        <v>0</v>
      </c>
      <c r="BU30" s="91">
        <f t="shared" si="69"/>
        <v>31586.132562871662</v>
      </c>
      <c r="BV30" s="91">
        <f t="shared" si="69"/>
        <v>63172.265125743324</v>
      </c>
      <c r="BW30" s="91">
        <f t="shared" si="69"/>
        <v>94758.39768861499</v>
      </c>
      <c r="BX30" s="91">
        <f t="shared" si="69"/>
        <v>126344.53025148665</v>
      </c>
      <c r="BY30" s="91">
        <f t="shared" ref="BY30:EJ30" si="70">SUM(BY27:BY29)</f>
        <v>157930.66281435831</v>
      </c>
      <c r="BZ30" s="91">
        <f t="shared" si="70"/>
        <v>189516.79537722998</v>
      </c>
      <c r="CA30" s="91">
        <f t="shared" si="70"/>
        <v>221102.92794010165</v>
      </c>
      <c r="CB30" s="91">
        <f t="shared" si="70"/>
        <v>252689.06050297333</v>
      </c>
      <c r="CC30" s="91">
        <f t="shared" si="70"/>
        <v>284275.193065845</v>
      </c>
      <c r="CD30" s="91">
        <f t="shared" si="70"/>
        <v>315861.32562871667</v>
      </c>
      <c r="CE30" s="91">
        <f t="shared" si="70"/>
        <v>347447.45819158835</v>
      </c>
      <c r="CF30" s="91">
        <f t="shared" si="70"/>
        <v>0</v>
      </c>
      <c r="CG30" s="91">
        <f t="shared" si="70"/>
        <v>33501.512111986405</v>
      </c>
      <c r="CH30" s="91">
        <f t="shared" si="70"/>
        <v>67003.02422397281</v>
      </c>
      <c r="CI30" s="91">
        <f t="shared" si="70"/>
        <v>100504.53633595922</v>
      </c>
      <c r="CJ30" s="91">
        <f t="shared" si="70"/>
        <v>134006.04844794562</v>
      </c>
      <c r="CK30" s="91">
        <f t="shared" si="70"/>
        <v>167507.56055993203</v>
      </c>
      <c r="CL30" s="91">
        <f t="shared" si="70"/>
        <v>201009.07267191843</v>
      </c>
      <c r="CM30" s="91">
        <f t="shared" si="70"/>
        <v>234510.58478390484</v>
      </c>
      <c r="CN30" s="91">
        <f t="shared" si="70"/>
        <v>268012.09689589124</v>
      </c>
      <c r="CO30" s="91">
        <f t="shared" si="70"/>
        <v>301513.60900787765</v>
      </c>
      <c r="CP30" s="91">
        <f t="shared" si="70"/>
        <v>335015.12111986405</v>
      </c>
      <c r="CQ30" s="91">
        <f t="shared" si="70"/>
        <v>368516.63323185046</v>
      </c>
      <c r="CR30" s="91">
        <f t="shared" si="70"/>
        <v>0</v>
      </c>
      <c r="CS30" s="91">
        <f t="shared" si="70"/>
        <v>35506.859537783377</v>
      </c>
      <c r="CT30" s="91">
        <f t="shared" si="70"/>
        <v>71013.719075566754</v>
      </c>
      <c r="CU30" s="91">
        <f t="shared" si="70"/>
        <v>106520.57861335014</v>
      </c>
      <c r="CV30" s="91">
        <f t="shared" si="70"/>
        <v>142027.43815113351</v>
      </c>
      <c r="CW30" s="91">
        <f t="shared" si="70"/>
        <v>177534.29768891688</v>
      </c>
      <c r="CX30" s="91">
        <f t="shared" si="70"/>
        <v>213041.15722670025</v>
      </c>
      <c r="CY30" s="91">
        <f t="shared" si="70"/>
        <v>248548.01676448362</v>
      </c>
      <c r="CZ30" s="91">
        <f t="shared" si="70"/>
        <v>284054.87630226702</v>
      </c>
      <c r="DA30" s="91">
        <f t="shared" si="70"/>
        <v>319561.73584005039</v>
      </c>
      <c r="DB30" s="91">
        <f t="shared" si="70"/>
        <v>355068.59537783376</v>
      </c>
      <c r="DC30" s="91">
        <f t="shared" si="70"/>
        <v>390575.45491561713</v>
      </c>
      <c r="DD30" s="91">
        <f t="shared" si="70"/>
        <v>0</v>
      </c>
      <c r="DE30" s="91">
        <f t="shared" si="70"/>
        <v>37606.400748823857</v>
      </c>
      <c r="DF30" s="91">
        <f t="shared" si="70"/>
        <v>75212.801497647713</v>
      </c>
      <c r="DG30" s="91">
        <f t="shared" si="70"/>
        <v>112819.20224647157</v>
      </c>
      <c r="DH30" s="91">
        <f t="shared" si="70"/>
        <v>150425.60299529543</v>
      </c>
      <c r="DI30" s="91">
        <f t="shared" si="70"/>
        <v>188032.00374411928</v>
      </c>
      <c r="DJ30" s="91">
        <f t="shared" si="70"/>
        <v>225638.40449294314</v>
      </c>
      <c r="DK30" s="91">
        <f t="shared" si="70"/>
        <v>263244.80524176697</v>
      </c>
      <c r="DL30" s="91">
        <f t="shared" si="70"/>
        <v>300851.20599059085</v>
      </c>
      <c r="DM30" s="91">
        <f t="shared" si="70"/>
        <v>338457.60673941474</v>
      </c>
      <c r="DN30" s="91">
        <f t="shared" si="70"/>
        <v>376064.00748823863</v>
      </c>
      <c r="DO30" s="91">
        <f t="shared" si="70"/>
        <v>413670.40823706251</v>
      </c>
      <c r="DP30" s="91">
        <f t="shared" si="70"/>
        <v>0</v>
      </c>
      <c r="DQ30" s="91">
        <f t="shared" si="70"/>
        <v>39804.560150108358</v>
      </c>
      <c r="DR30" s="91">
        <f t="shared" si="70"/>
        <v>79609.120300216717</v>
      </c>
      <c r="DS30" s="91">
        <f t="shared" si="70"/>
        <v>119413.68045032508</v>
      </c>
      <c r="DT30" s="91">
        <f t="shared" si="70"/>
        <v>159218.24060043343</v>
      </c>
      <c r="DU30" s="91">
        <f t="shared" si="70"/>
        <v>199022.80075054179</v>
      </c>
      <c r="DV30" s="91">
        <f t="shared" si="70"/>
        <v>238827.36090065015</v>
      </c>
      <c r="DW30" s="91">
        <f t="shared" si="70"/>
        <v>278631.92105075851</v>
      </c>
      <c r="DX30" s="91">
        <f t="shared" si="70"/>
        <v>318436.48120086687</v>
      </c>
      <c r="DY30" s="91">
        <f t="shared" si="70"/>
        <v>358241.04135097523</v>
      </c>
      <c r="DZ30" s="91">
        <f t="shared" si="70"/>
        <v>398045.60150108358</v>
      </c>
      <c r="EA30" s="91">
        <f t="shared" si="70"/>
        <v>437850.16165119194</v>
      </c>
      <c r="EB30" s="91">
        <f t="shared" si="70"/>
        <v>0</v>
      </c>
      <c r="EC30" s="91">
        <f t="shared" si="70"/>
        <v>42105.969966713456</v>
      </c>
      <c r="ED30" s="91">
        <f t="shared" si="70"/>
        <v>84211.939933426911</v>
      </c>
      <c r="EE30" s="91">
        <f t="shared" si="70"/>
        <v>126317.90990014037</v>
      </c>
      <c r="EF30" s="91">
        <f t="shared" si="70"/>
        <v>168423.87986685382</v>
      </c>
      <c r="EG30" s="91">
        <f t="shared" si="70"/>
        <v>210529.84983356728</v>
      </c>
      <c r="EH30" s="91">
        <f t="shared" si="70"/>
        <v>252635.81980028073</v>
      </c>
      <c r="EI30" s="91">
        <f t="shared" si="70"/>
        <v>294741.78976699419</v>
      </c>
      <c r="EJ30" s="91">
        <f t="shared" si="70"/>
        <v>336847.75973370764</v>
      </c>
      <c r="EK30" s="91">
        <f t="shared" ref="EK30:EN30" si="71">SUM(EK27:EK29)</f>
        <v>378953.7297004211</v>
      </c>
      <c r="EL30" s="91">
        <f t="shared" si="71"/>
        <v>421059.69966713456</v>
      </c>
      <c r="EM30" s="91">
        <f t="shared" si="71"/>
        <v>463165.66963384801</v>
      </c>
      <c r="EN30" s="91">
        <f t="shared" si="71"/>
        <v>0</v>
      </c>
    </row>
    <row r="32" spans="3:144" x14ac:dyDescent="0.2">
      <c r="C32" s="102" t="str">
        <f>C112</f>
        <v>재산세 (업무, 건물분)</v>
      </c>
      <c r="D32" s="103"/>
      <c r="E32" s="103"/>
      <c r="F32" s="89"/>
      <c r="G32" s="89"/>
      <c r="H32" s="93" t="s">
        <v>50</v>
      </c>
      <c r="I32" s="93"/>
      <c r="J32" s="93"/>
      <c r="K32" s="91">
        <f>M32</f>
        <v>0</v>
      </c>
      <c r="M32" s="91">
        <v>0</v>
      </c>
      <c r="N32" s="91">
        <f t="shared" ref="N32:BY32" si="72">M35</f>
        <v>5960.9989937407981</v>
      </c>
      <c r="O32" s="91">
        <f t="shared" si="72"/>
        <v>11921.997987481596</v>
      </c>
      <c r="P32" s="91">
        <f t="shared" si="72"/>
        <v>17882.996981222394</v>
      </c>
      <c r="Q32" s="91">
        <f t="shared" si="72"/>
        <v>23843.995974963193</v>
      </c>
      <c r="R32" s="91">
        <f t="shared" si="72"/>
        <v>29804.994968703992</v>
      </c>
      <c r="S32" s="91">
        <f t="shared" si="72"/>
        <v>35765.993962444787</v>
      </c>
      <c r="T32" s="91">
        <f t="shared" si="72"/>
        <v>-29804.994968703992</v>
      </c>
      <c r="U32" s="91">
        <f t="shared" si="72"/>
        <v>-23843.995974963193</v>
      </c>
      <c r="V32" s="91">
        <f t="shared" si="72"/>
        <v>-17882.996981222394</v>
      </c>
      <c r="W32" s="91">
        <f t="shared" si="72"/>
        <v>-11921.997987481594</v>
      </c>
      <c r="X32" s="91">
        <f t="shared" si="72"/>
        <v>-5960.9989937407963</v>
      </c>
      <c r="Y32" s="91">
        <f t="shared" si="72"/>
        <v>1.8189894035458565E-12</v>
      </c>
      <c r="Z32" s="91">
        <f t="shared" si="72"/>
        <v>5874.0089151879674</v>
      </c>
      <c r="AA32" s="91">
        <f t="shared" si="72"/>
        <v>11748.017830375933</v>
      </c>
      <c r="AB32" s="91">
        <f t="shared" si="72"/>
        <v>17622.026745563897</v>
      </c>
      <c r="AC32" s="91">
        <f t="shared" si="72"/>
        <v>23496.035660751862</v>
      </c>
      <c r="AD32" s="91">
        <f t="shared" si="72"/>
        <v>29370.044575939828</v>
      </c>
      <c r="AE32" s="91">
        <f t="shared" si="72"/>
        <v>35244.053491127794</v>
      </c>
      <c r="AF32" s="91">
        <f t="shared" si="72"/>
        <v>-29370.044575939828</v>
      </c>
      <c r="AG32" s="91">
        <f t="shared" si="72"/>
        <v>-23496.035660751862</v>
      </c>
      <c r="AH32" s="91">
        <f t="shared" si="72"/>
        <v>-17622.026745563897</v>
      </c>
      <c r="AI32" s="91">
        <f t="shared" si="72"/>
        <v>-11748.017830375931</v>
      </c>
      <c r="AJ32" s="91">
        <f t="shared" si="72"/>
        <v>-5874.0089151879656</v>
      </c>
      <c r="AK32" s="91">
        <f t="shared" si="72"/>
        <v>0</v>
      </c>
      <c r="AL32" s="91">
        <f t="shared" si="72"/>
        <v>5781.1520638955262</v>
      </c>
      <c r="AM32" s="91">
        <f t="shared" si="72"/>
        <v>11562.304127791052</v>
      </c>
      <c r="AN32" s="91">
        <f t="shared" si="72"/>
        <v>17343.456191686579</v>
      </c>
      <c r="AO32" s="91">
        <f t="shared" si="72"/>
        <v>23124.608255582105</v>
      </c>
      <c r="AP32" s="91">
        <f t="shared" si="72"/>
        <v>28905.760319477631</v>
      </c>
      <c r="AQ32" s="91">
        <f t="shared" si="72"/>
        <v>34686.912383373157</v>
      </c>
      <c r="AR32" s="91">
        <f t="shared" si="72"/>
        <v>-28905.760319477631</v>
      </c>
      <c r="AS32" s="91">
        <f t="shared" si="72"/>
        <v>-23124.608255582105</v>
      </c>
      <c r="AT32" s="91">
        <f t="shared" si="72"/>
        <v>-17343.456191686579</v>
      </c>
      <c r="AU32" s="91">
        <f t="shared" si="72"/>
        <v>-11562.304127791052</v>
      </c>
      <c r="AV32" s="91">
        <f t="shared" si="72"/>
        <v>-5781.1520638955262</v>
      </c>
      <c r="AW32" s="91">
        <f t="shared" si="72"/>
        <v>0</v>
      </c>
      <c r="AX32" s="91">
        <f t="shared" si="72"/>
        <v>5682.228564985312</v>
      </c>
      <c r="AY32" s="91">
        <f t="shared" si="72"/>
        <v>11364.457129970624</v>
      </c>
      <c r="AZ32" s="91">
        <f t="shared" si="72"/>
        <v>17046.685694955937</v>
      </c>
      <c r="BA32" s="91">
        <f t="shared" si="72"/>
        <v>22728.914259941248</v>
      </c>
      <c r="BB32" s="91">
        <f t="shared" si="72"/>
        <v>28411.142824926559</v>
      </c>
      <c r="BC32" s="91">
        <f t="shared" si="72"/>
        <v>34093.371389911874</v>
      </c>
      <c r="BD32" s="91">
        <f t="shared" si="72"/>
        <v>-28411.142824926559</v>
      </c>
      <c r="BE32" s="91">
        <f t="shared" si="72"/>
        <v>-22728.914259941248</v>
      </c>
      <c r="BF32" s="91">
        <f t="shared" si="72"/>
        <v>-17046.685694955937</v>
      </c>
      <c r="BG32" s="91">
        <f t="shared" si="72"/>
        <v>-11364.457129970626</v>
      </c>
      <c r="BH32" s="91">
        <f t="shared" si="72"/>
        <v>-5682.2285649853138</v>
      </c>
      <c r="BI32" s="91">
        <f t="shared" si="72"/>
        <v>-1.8189894035458565E-12</v>
      </c>
      <c r="BJ32" s="91">
        <f t="shared" si="72"/>
        <v>5577.0328952931286</v>
      </c>
      <c r="BK32" s="91">
        <f t="shared" si="72"/>
        <v>11154.065790586259</v>
      </c>
      <c r="BL32" s="91">
        <f t="shared" si="72"/>
        <v>16731.098685879391</v>
      </c>
      <c r="BM32" s="91">
        <f t="shared" si="72"/>
        <v>22308.131581172522</v>
      </c>
      <c r="BN32" s="91">
        <f t="shared" si="72"/>
        <v>27885.164476465652</v>
      </c>
      <c r="BO32" s="91">
        <f t="shared" si="72"/>
        <v>33462.197371758783</v>
      </c>
      <c r="BP32" s="91">
        <f t="shared" si="72"/>
        <v>-27885.164476465652</v>
      </c>
      <c r="BQ32" s="91">
        <f t="shared" si="72"/>
        <v>-22308.131581172522</v>
      </c>
      <c r="BR32" s="91">
        <f t="shared" si="72"/>
        <v>-16731.098685879391</v>
      </c>
      <c r="BS32" s="91">
        <f t="shared" si="72"/>
        <v>-11154.065790586261</v>
      </c>
      <c r="BT32" s="91">
        <f t="shared" si="72"/>
        <v>-5577.0328952931304</v>
      </c>
      <c r="BU32" s="91">
        <f t="shared" si="72"/>
        <v>0</v>
      </c>
      <c r="BV32" s="91">
        <f t="shared" si="72"/>
        <v>5465.3537373872678</v>
      </c>
      <c r="BW32" s="91">
        <f t="shared" si="72"/>
        <v>10930.707474774536</v>
      </c>
      <c r="BX32" s="91">
        <f t="shared" si="72"/>
        <v>16396.061212161803</v>
      </c>
      <c r="BY32" s="91">
        <f t="shared" si="72"/>
        <v>21861.414949549071</v>
      </c>
      <c r="BZ32" s="91">
        <f t="shared" ref="BZ32:EK32" si="73">BY35</f>
        <v>27326.768686936339</v>
      </c>
      <c r="CA32" s="91">
        <f t="shared" si="73"/>
        <v>32792.122424323607</v>
      </c>
      <c r="CB32" s="91">
        <f t="shared" si="73"/>
        <v>-27326.768686936339</v>
      </c>
      <c r="CC32" s="91">
        <f t="shared" si="73"/>
        <v>-21861.414949549071</v>
      </c>
      <c r="CD32" s="91">
        <f t="shared" si="73"/>
        <v>-16396.061212161803</v>
      </c>
      <c r="CE32" s="91">
        <f t="shared" si="73"/>
        <v>-10930.707474774536</v>
      </c>
      <c r="CF32" s="91">
        <f t="shared" si="73"/>
        <v>-5465.3537373872678</v>
      </c>
      <c r="CG32" s="91">
        <f t="shared" si="73"/>
        <v>0</v>
      </c>
      <c r="CH32" s="91">
        <f t="shared" si="73"/>
        <v>5346.973830007053</v>
      </c>
      <c r="CI32" s="91">
        <f t="shared" si="73"/>
        <v>10693.947660014106</v>
      </c>
      <c r="CJ32" s="91">
        <f t="shared" si="73"/>
        <v>16040.921490021159</v>
      </c>
      <c r="CK32" s="91">
        <f t="shared" si="73"/>
        <v>21387.895320028212</v>
      </c>
      <c r="CL32" s="91">
        <f t="shared" si="73"/>
        <v>26734.869150035265</v>
      </c>
      <c r="CM32" s="91">
        <f t="shared" si="73"/>
        <v>32081.842980042318</v>
      </c>
      <c r="CN32" s="91">
        <f t="shared" si="73"/>
        <v>-26734.869150035265</v>
      </c>
      <c r="CO32" s="91">
        <f t="shared" si="73"/>
        <v>-21387.895320028212</v>
      </c>
      <c r="CP32" s="91">
        <f t="shared" si="73"/>
        <v>-16040.921490021159</v>
      </c>
      <c r="CQ32" s="91">
        <f t="shared" si="73"/>
        <v>-10693.947660014106</v>
      </c>
      <c r="CR32" s="91">
        <f t="shared" si="73"/>
        <v>-5346.973830007053</v>
      </c>
      <c r="CS32" s="91">
        <f t="shared" si="73"/>
        <v>0</v>
      </c>
      <c r="CT32" s="91">
        <f t="shared" si="73"/>
        <v>5221.669814836675</v>
      </c>
      <c r="CU32" s="91">
        <f t="shared" si="73"/>
        <v>10443.33962967335</v>
      </c>
      <c r="CV32" s="91">
        <f t="shared" si="73"/>
        <v>15665.009444510026</v>
      </c>
      <c r="CW32" s="91">
        <f t="shared" si="73"/>
        <v>20886.6792593467</v>
      </c>
      <c r="CX32" s="91">
        <f t="shared" si="73"/>
        <v>26108.349074183374</v>
      </c>
      <c r="CY32" s="91">
        <f t="shared" si="73"/>
        <v>31330.018889020048</v>
      </c>
      <c r="CZ32" s="91">
        <f t="shared" si="73"/>
        <v>-26108.349074183374</v>
      </c>
      <c r="DA32" s="91">
        <f t="shared" si="73"/>
        <v>-20886.6792593467</v>
      </c>
      <c r="DB32" s="91">
        <f t="shared" si="73"/>
        <v>-15665.009444510026</v>
      </c>
      <c r="DC32" s="91">
        <f t="shared" si="73"/>
        <v>-10443.339629673352</v>
      </c>
      <c r="DD32" s="91">
        <f t="shared" si="73"/>
        <v>-5221.6698148366768</v>
      </c>
      <c r="DE32" s="91">
        <f t="shared" si="73"/>
        <v>-1.8189894035458565E-12</v>
      </c>
      <c r="DF32" s="91">
        <f t="shared" si="73"/>
        <v>5089.2120795274768</v>
      </c>
      <c r="DG32" s="91">
        <f t="shared" si="73"/>
        <v>10178.424159054955</v>
      </c>
      <c r="DH32" s="91">
        <f t="shared" si="73"/>
        <v>15267.636238582434</v>
      </c>
      <c r="DI32" s="91">
        <f t="shared" si="73"/>
        <v>20356.848318109915</v>
      </c>
      <c r="DJ32" s="91">
        <f t="shared" si="73"/>
        <v>25446.060397637393</v>
      </c>
      <c r="DK32" s="91">
        <f t="shared" si="73"/>
        <v>30535.272477164872</v>
      </c>
      <c r="DL32" s="91">
        <f t="shared" si="73"/>
        <v>-25446.060397637397</v>
      </c>
      <c r="DM32" s="91">
        <f t="shared" si="73"/>
        <v>-20356.848318109918</v>
      </c>
      <c r="DN32" s="91">
        <f t="shared" si="73"/>
        <v>-15267.63623858244</v>
      </c>
      <c r="DO32" s="91">
        <f t="shared" si="73"/>
        <v>-10178.424159054961</v>
      </c>
      <c r="DP32" s="91">
        <f t="shared" si="73"/>
        <v>-5089.2120795274823</v>
      </c>
      <c r="DQ32" s="91">
        <f t="shared" si="73"/>
        <v>-3.637978807091713E-12</v>
      </c>
      <c r="DR32" s="91">
        <f t="shared" si="73"/>
        <v>4949.3645968799765</v>
      </c>
      <c r="DS32" s="91">
        <f t="shared" si="73"/>
        <v>9898.7291937599566</v>
      </c>
      <c r="DT32" s="91">
        <f t="shared" si="73"/>
        <v>14848.093790639938</v>
      </c>
      <c r="DU32" s="91">
        <f t="shared" si="73"/>
        <v>19797.458387519917</v>
      </c>
      <c r="DV32" s="91">
        <f t="shared" si="73"/>
        <v>24746.822984399896</v>
      </c>
      <c r="DW32" s="91">
        <f t="shared" si="73"/>
        <v>29696.187581279875</v>
      </c>
      <c r="DX32" s="91">
        <f t="shared" si="73"/>
        <v>-24746.8229843999</v>
      </c>
      <c r="DY32" s="91">
        <f t="shared" si="73"/>
        <v>-19797.458387519921</v>
      </c>
      <c r="DZ32" s="91">
        <f t="shared" si="73"/>
        <v>-14848.093790639941</v>
      </c>
      <c r="EA32" s="91">
        <f t="shared" si="73"/>
        <v>-9898.7291937599621</v>
      </c>
      <c r="EB32" s="91">
        <f t="shared" si="73"/>
        <v>-4949.3645968799819</v>
      </c>
      <c r="EC32" s="91">
        <f t="shared" si="73"/>
        <v>-1.8189894035458565E-12</v>
      </c>
      <c r="ED32" s="91">
        <f t="shared" si="73"/>
        <v>4801.8847600947684</v>
      </c>
      <c r="EE32" s="91">
        <f t="shared" si="73"/>
        <v>9603.7695201895385</v>
      </c>
      <c r="EF32" s="91">
        <f t="shared" si="73"/>
        <v>14405.654280284309</v>
      </c>
      <c r="EG32" s="91">
        <f t="shared" si="73"/>
        <v>19207.539040379081</v>
      </c>
      <c r="EH32" s="91">
        <f t="shared" si="73"/>
        <v>24009.423800473851</v>
      </c>
      <c r="EI32" s="91">
        <f t="shared" si="73"/>
        <v>28811.308560568621</v>
      </c>
      <c r="EJ32" s="91">
        <f t="shared" si="73"/>
        <v>-24009.423800473851</v>
      </c>
      <c r="EK32" s="91">
        <f t="shared" si="73"/>
        <v>-19207.539040379081</v>
      </c>
      <c r="EL32" s="91">
        <f t="shared" ref="EL32:EN32" si="74">EK35</f>
        <v>-14405.654280284311</v>
      </c>
      <c r="EM32" s="91">
        <f t="shared" si="74"/>
        <v>-9603.7695201895403</v>
      </c>
      <c r="EN32" s="91">
        <f t="shared" si="74"/>
        <v>-4801.8847600947702</v>
      </c>
    </row>
    <row r="33" spans="3:144" x14ac:dyDescent="0.2">
      <c r="D33" s="89"/>
      <c r="E33" s="89"/>
      <c r="F33" s="89"/>
      <c r="G33" s="94" t="s">
        <v>56</v>
      </c>
      <c r="H33" s="93" t="s">
        <v>51</v>
      </c>
      <c r="I33" s="93"/>
      <c r="J33" s="93"/>
      <c r="K33" s="91">
        <f>SUM(L33:EB33)</f>
        <v>659375.94590089412</v>
      </c>
      <c r="M33" s="91">
        <f t="shared" ref="M33:BX33" si="75">-SUMIF($5:$5,M$5,34:34)/12</f>
        <v>5960.9989937407981</v>
      </c>
      <c r="N33" s="91">
        <f t="shared" si="75"/>
        <v>5960.9989937407981</v>
      </c>
      <c r="O33" s="91">
        <f t="shared" si="75"/>
        <v>5960.9989937407981</v>
      </c>
      <c r="P33" s="91">
        <f t="shared" si="75"/>
        <v>5960.9989937407981</v>
      </c>
      <c r="Q33" s="91">
        <f t="shared" si="75"/>
        <v>5960.9989937407981</v>
      </c>
      <c r="R33" s="91">
        <f t="shared" si="75"/>
        <v>5960.9989937407981</v>
      </c>
      <c r="S33" s="91">
        <f t="shared" si="75"/>
        <v>5960.9989937407981</v>
      </c>
      <c r="T33" s="91">
        <f t="shared" si="75"/>
        <v>5960.9989937407981</v>
      </c>
      <c r="U33" s="91">
        <f t="shared" si="75"/>
        <v>5960.9989937407981</v>
      </c>
      <c r="V33" s="91">
        <f t="shared" si="75"/>
        <v>5960.9989937407981</v>
      </c>
      <c r="W33" s="91">
        <f t="shared" si="75"/>
        <v>5960.9989937407981</v>
      </c>
      <c r="X33" s="91">
        <f t="shared" si="75"/>
        <v>5960.9989937407981</v>
      </c>
      <c r="Y33" s="91">
        <f t="shared" si="75"/>
        <v>5874.0089151879656</v>
      </c>
      <c r="Z33" s="91">
        <f t="shared" si="75"/>
        <v>5874.0089151879656</v>
      </c>
      <c r="AA33" s="91">
        <f t="shared" si="75"/>
        <v>5874.0089151879656</v>
      </c>
      <c r="AB33" s="91">
        <f t="shared" si="75"/>
        <v>5874.0089151879656</v>
      </c>
      <c r="AC33" s="91">
        <f t="shared" si="75"/>
        <v>5874.0089151879656</v>
      </c>
      <c r="AD33" s="91">
        <f t="shared" si="75"/>
        <v>5874.0089151879656</v>
      </c>
      <c r="AE33" s="91">
        <f t="shared" si="75"/>
        <v>5874.0089151879656</v>
      </c>
      <c r="AF33" s="91">
        <f t="shared" si="75"/>
        <v>5874.0089151879656</v>
      </c>
      <c r="AG33" s="91">
        <f t="shared" si="75"/>
        <v>5874.0089151879656</v>
      </c>
      <c r="AH33" s="91">
        <f t="shared" si="75"/>
        <v>5874.0089151879656</v>
      </c>
      <c r="AI33" s="91">
        <f t="shared" si="75"/>
        <v>5874.0089151879656</v>
      </c>
      <c r="AJ33" s="91">
        <f t="shared" si="75"/>
        <v>5874.0089151879656</v>
      </c>
      <c r="AK33" s="91">
        <f t="shared" si="75"/>
        <v>5781.1520638955262</v>
      </c>
      <c r="AL33" s="91">
        <f t="shared" si="75"/>
        <v>5781.1520638955262</v>
      </c>
      <c r="AM33" s="91">
        <f t="shared" si="75"/>
        <v>5781.1520638955262</v>
      </c>
      <c r="AN33" s="91">
        <f t="shared" si="75"/>
        <v>5781.1520638955262</v>
      </c>
      <c r="AO33" s="91">
        <f t="shared" si="75"/>
        <v>5781.1520638955262</v>
      </c>
      <c r="AP33" s="91">
        <f t="shared" si="75"/>
        <v>5781.1520638955262</v>
      </c>
      <c r="AQ33" s="91">
        <f t="shared" si="75"/>
        <v>5781.1520638955262</v>
      </c>
      <c r="AR33" s="91">
        <f t="shared" si="75"/>
        <v>5781.1520638955262</v>
      </c>
      <c r="AS33" s="91">
        <f t="shared" si="75"/>
        <v>5781.1520638955262</v>
      </c>
      <c r="AT33" s="91">
        <f t="shared" si="75"/>
        <v>5781.1520638955262</v>
      </c>
      <c r="AU33" s="91">
        <f t="shared" si="75"/>
        <v>5781.1520638955262</v>
      </c>
      <c r="AV33" s="91">
        <f t="shared" si="75"/>
        <v>5781.1520638955262</v>
      </c>
      <c r="AW33" s="91">
        <f t="shared" si="75"/>
        <v>5682.228564985312</v>
      </c>
      <c r="AX33" s="91">
        <f t="shared" si="75"/>
        <v>5682.228564985312</v>
      </c>
      <c r="AY33" s="91">
        <f t="shared" si="75"/>
        <v>5682.228564985312</v>
      </c>
      <c r="AZ33" s="91">
        <f t="shared" si="75"/>
        <v>5682.228564985312</v>
      </c>
      <c r="BA33" s="91">
        <f t="shared" si="75"/>
        <v>5682.228564985312</v>
      </c>
      <c r="BB33" s="91">
        <f t="shared" si="75"/>
        <v>5682.228564985312</v>
      </c>
      <c r="BC33" s="91">
        <f t="shared" si="75"/>
        <v>5682.228564985312</v>
      </c>
      <c r="BD33" s="91">
        <f t="shared" si="75"/>
        <v>5682.228564985312</v>
      </c>
      <c r="BE33" s="91">
        <f t="shared" si="75"/>
        <v>5682.228564985312</v>
      </c>
      <c r="BF33" s="91">
        <f t="shared" si="75"/>
        <v>5682.228564985312</v>
      </c>
      <c r="BG33" s="91">
        <f t="shared" si="75"/>
        <v>5682.228564985312</v>
      </c>
      <c r="BH33" s="91">
        <f t="shared" si="75"/>
        <v>5682.228564985312</v>
      </c>
      <c r="BI33" s="91">
        <f t="shared" si="75"/>
        <v>5577.0328952931304</v>
      </c>
      <c r="BJ33" s="91">
        <f t="shared" si="75"/>
        <v>5577.0328952931304</v>
      </c>
      <c r="BK33" s="91">
        <f t="shared" si="75"/>
        <v>5577.0328952931304</v>
      </c>
      <c r="BL33" s="91">
        <f t="shared" si="75"/>
        <v>5577.0328952931304</v>
      </c>
      <c r="BM33" s="91">
        <f t="shared" si="75"/>
        <v>5577.0328952931304</v>
      </c>
      <c r="BN33" s="91">
        <f t="shared" si="75"/>
        <v>5577.0328952931304</v>
      </c>
      <c r="BO33" s="91">
        <f t="shared" si="75"/>
        <v>5577.0328952931304</v>
      </c>
      <c r="BP33" s="91">
        <f t="shared" si="75"/>
        <v>5577.0328952931304</v>
      </c>
      <c r="BQ33" s="91">
        <f t="shared" si="75"/>
        <v>5577.0328952931304</v>
      </c>
      <c r="BR33" s="91">
        <f t="shared" si="75"/>
        <v>5577.0328952931304</v>
      </c>
      <c r="BS33" s="91">
        <f t="shared" si="75"/>
        <v>5577.0328952931304</v>
      </c>
      <c r="BT33" s="91">
        <f t="shared" si="75"/>
        <v>5577.0328952931304</v>
      </c>
      <c r="BU33" s="91">
        <f t="shared" si="75"/>
        <v>5465.3537373872678</v>
      </c>
      <c r="BV33" s="91">
        <f t="shared" si="75"/>
        <v>5465.3537373872678</v>
      </c>
      <c r="BW33" s="91">
        <f t="shared" si="75"/>
        <v>5465.3537373872678</v>
      </c>
      <c r="BX33" s="91">
        <f t="shared" si="75"/>
        <v>5465.3537373872678</v>
      </c>
      <c r="BY33" s="91">
        <f t="shared" ref="BY33:EJ33" si="76">-SUMIF($5:$5,BY$5,34:34)/12</f>
        <v>5465.3537373872678</v>
      </c>
      <c r="BZ33" s="91">
        <f t="shared" si="76"/>
        <v>5465.3537373872678</v>
      </c>
      <c r="CA33" s="91">
        <f t="shared" si="76"/>
        <v>5465.3537373872678</v>
      </c>
      <c r="CB33" s="91">
        <f t="shared" si="76"/>
        <v>5465.3537373872678</v>
      </c>
      <c r="CC33" s="91">
        <f t="shared" si="76"/>
        <v>5465.3537373872678</v>
      </c>
      <c r="CD33" s="91">
        <f t="shared" si="76"/>
        <v>5465.3537373872678</v>
      </c>
      <c r="CE33" s="91">
        <f t="shared" si="76"/>
        <v>5465.3537373872678</v>
      </c>
      <c r="CF33" s="91">
        <f t="shared" si="76"/>
        <v>5465.3537373872678</v>
      </c>
      <c r="CG33" s="91">
        <f t="shared" si="76"/>
        <v>5346.973830007053</v>
      </c>
      <c r="CH33" s="91">
        <f t="shared" si="76"/>
        <v>5346.973830007053</v>
      </c>
      <c r="CI33" s="91">
        <f t="shared" si="76"/>
        <v>5346.973830007053</v>
      </c>
      <c r="CJ33" s="91">
        <f t="shared" si="76"/>
        <v>5346.973830007053</v>
      </c>
      <c r="CK33" s="91">
        <f t="shared" si="76"/>
        <v>5346.973830007053</v>
      </c>
      <c r="CL33" s="91">
        <f t="shared" si="76"/>
        <v>5346.973830007053</v>
      </c>
      <c r="CM33" s="91">
        <f t="shared" si="76"/>
        <v>5346.973830007053</v>
      </c>
      <c r="CN33" s="91">
        <f t="shared" si="76"/>
        <v>5346.973830007053</v>
      </c>
      <c r="CO33" s="91">
        <f t="shared" si="76"/>
        <v>5346.973830007053</v>
      </c>
      <c r="CP33" s="91">
        <f t="shared" si="76"/>
        <v>5346.973830007053</v>
      </c>
      <c r="CQ33" s="91">
        <f t="shared" si="76"/>
        <v>5346.973830007053</v>
      </c>
      <c r="CR33" s="91">
        <f t="shared" si="76"/>
        <v>5346.973830007053</v>
      </c>
      <c r="CS33" s="91">
        <f t="shared" si="76"/>
        <v>5221.669814836675</v>
      </c>
      <c r="CT33" s="91">
        <f t="shared" si="76"/>
        <v>5221.669814836675</v>
      </c>
      <c r="CU33" s="91">
        <f t="shared" si="76"/>
        <v>5221.669814836675</v>
      </c>
      <c r="CV33" s="91">
        <f t="shared" si="76"/>
        <v>5221.669814836675</v>
      </c>
      <c r="CW33" s="91">
        <f t="shared" si="76"/>
        <v>5221.669814836675</v>
      </c>
      <c r="CX33" s="91">
        <f t="shared" si="76"/>
        <v>5221.669814836675</v>
      </c>
      <c r="CY33" s="91">
        <f t="shared" si="76"/>
        <v>5221.669814836675</v>
      </c>
      <c r="CZ33" s="91">
        <f t="shared" si="76"/>
        <v>5221.669814836675</v>
      </c>
      <c r="DA33" s="91">
        <f t="shared" si="76"/>
        <v>5221.669814836675</v>
      </c>
      <c r="DB33" s="91">
        <f t="shared" si="76"/>
        <v>5221.669814836675</v>
      </c>
      <c r="DC33" s="91">
        <f t="shared" si="76"/>
        <v>5221.669814836675</v>
      </c>
      <c r="DD33" s="91">
        <f t="shared" si="76"/>
        <v>5221.669814836675</v>
      </c>
      <c r="DE33" s="91">
        <f t="shared" si="76"/>
        <v>5089.2120795274786</v>
      </c>
      <c r="DF33" s="91">
        <f t="shared" si="76"/>
        <v>5089.2120795274786</v>
      </c>
      <c r="DG33" s="91">
        <f t="shared" si="76"/>
        <v>5089.2120795274786</v>
      </c>
      <c r="DH33" s="91">
        <f t="shared" si="76"/>
        <v>5089.2120795274786</v>
      </c>
      <c r="DI33" s="91">
        <f t="shared" si="76"/>
        <v>5089.2120795274786</v>
      </c>
      <c r="DJ33" s="91">
        <f t="shared" si="76"/>
        <v>5089.2120795274786</v>
      </c>
      <c r="DK33" s="91">
        <f t="shared" si="76"/>
        <v>5089.2120795274786</v>
      </c>
      <c r="DL33" s="91">
        <f t="shared" si="76"/>
        <v>5089.2120795274786</v>
      </c>
      <c r="DM33" s="91">
        <f t="shared" si="76"/>
        <v>5089.2120795274786</v>
      </c>
      <c r="DN33" s="91">
        <f t="shared" si="76"/>
        <v>5089.2120795274786</v>
      </c>
      <c r="DO33" s="91">
        <f t="shared" si="76"/>
        <v>5089.2120795274786</v>
      </c>
      <c r="DP33" s="91">
        <f t="shared" si="76"/>
        <v>5089.2120795274786</v>
      </c>
      <c r="DQ33" s="91">
        <f t="shared" si="76"/>
        <v>4949.3645968799801</v>
      </c>
      <c r="DR33" s="91">
        <f t="shared" si="76"/>
        <v>4949.3645968799801</v>
      </c>
      <c r="DS33" s="91">
        <f t="shared" si="76"/>
        <v>4949.3645968799801</v>
      </c>
      <c r="DT33" s="91">
        <f t="shared" si="76"/>
        <v>4949.3645968799801</v>
      </c>
      <c r="DU33" s="91">
        <f t="shared" si="76"/>
        <v>4949.3645968799801</v>
      </c>
      <c r="DV33" s="91">
        <f t="shared" si="76"/>
        <v>4949.3645968799801</v>
      </c>
      <c r="DW33" s="91">
        <f t="shared" si="76"/>
        <v>4949.3645968799801</v>
      </c>
      <c r="DX33" s="91">
        <f t="shared" si="76"/>
        <v>4949.3645968799801</v>
      </c>
      <c r="DY33" s="91">
        <f t="shared" si="76"/>
        <v>4949.3645968799801</v>
      </c>
      <c r="DZ33" s="91">
        <f t="shared" si="76"/>
        <v>4949.3645968799801</v>
      </c>
      <c r="EA33" s="91">
        <f t="shared" si="76"/>
        <v>4949.3645968799801</v>
      </c>
      <c r="EB33" s="91">
        <f t="shared" si="76"/>
        <v>4949.3645968799801</v>
      </c>
      <c r="EC33" s="91">
        <f t="shared" si="76"/>
        <v>4801.8847600947702</v>
      </c>
      <c r="ED33" s="91">
        <f t="shared" si="76"/>
        <v>4801.8847600947702</v>
      </c>
      <c r="EE33" s="91">
        <f t="shared" si="76"/>
        <v>4801.8847600947702</v>
      </c>
      <c r="EF33" s="91">
        <f t="shared" si="76"/>
        <v>4801.8847600947702</v>
      </c>
      <c r="EG33" s="91">
        <f t="shared" si="76"/>
        <v>4801.8847600947702</v>
      </c>
      <c r="EH33" s="91">
        <f t="shared" si="76"/>
        <v>4801.8847600947702</v>
      </c>
      <c r="EI33" s="91">
        <f t="shared" si="76"/>
        <v>4801.8847600947702</v>
      </c>
      <c r="EJ33" s="91">
        <f t="shared" si="76"/>
        <v>4801.8847600947702</v>
      </c>
      <c r="EK33" s="91">
        <f t="shared" ref="EK33:EN33" si="77">-SUMIF($5:$5,EK$5,34:34)/12</f>
        <v>4801.8847600947702</v>
      </c>
      <c r="EL33" s="91">
        <f t="shared" si="77"/>
        <v>4801.8847600947702</v>
      </c>
      <c r="EM33" s="91">
        <f t="shared" si="77"/>
        <v>4801.8847600947702</v>
      </c>
      <c r="EN33" s="91">
        <f t="shared" si="77"/>
        <v>4801.8847600947702</v>
      </c>
    </row>
    <row r="34" spans="3:144" x14ac:dyDescent="0.2">
      <c r="D34" s="89"/>
      <c r="E34" s="89"/>
      <c r="F34" s="89"/>
      <c r="G34" s="94" t="s">
        <v>58</v>
      </c>
      <c r="H34" s="104" t="s">
        <v>128</v>
      </c>
      <c r="I34" s="104"/>
      <c r="J34" s="104"/>
      <c r="K34" s="105">
        <f>SUM(L34:EB34)</f>
        <v>-659375.94590089424</v>
      </c>
      <c r="L34" s="104"/>
      <c r="M34" s="105">
        <f>-IFERROR(VLOOKUP(M$2,$D$122:$N$134,10,FALSE),)</f>
        <v>0</v>
      </c>
      <c r="N34" s="105">
        <f t="shared" ref="N34:BY34" si="78">-IFERROR(VLOOKUP(N$2,$D$122:$N$134,10,FALSE),)</f>
        <v>0</v>
      </c>
      <c r="O34" s="105">
        <f t="shared" si="78"/>
        <v>0</v>
      </c>
      <c r="P34" s="105">
        <f t="shared" si="78"/>
        <v>0</v>
      </c>
      <c r="Q34" s="105">
        <f t="shared" si="78"/>
        <v>0</v>
      </c>
      <c r="R34" s="105">
        <f t="shared" si="78"/>
        <v>0</v>
      </c>
      <c r="S34" s="105">
        <f t="shared" si="78"/>
        <v>-71531.987924889574</v>
      </c>
      <c r="T34" s="105">
        <f t="shared" si="78"/>
        <v>0</v>
      </c>
      <c r="U34" s="105">
        <f t="shared" si="78"/>
        <v>0</v>
      </c>
      <c r="V34" s="105">
        <f t="shared" si="78"/>
        <v>0</v>
      </c>
      <c r="W34" s="105">
        <f t="shared" si="78"/>
        <v>0</v>
      </c>
      <c r="X34" s="105">
        <f t="shared" si="78"/>
        <v>0</v>
      </c>
      <c r="Y34" s="105">
        <f t="shared" si="78"/>
        <v>0</v>
      </c>
      <c r="Z34" s="105">
        <f t="shared" si="78"/>
        <v>0</v>
      </c>
      <c r="AA34" s="105">
        <f t="shared" si="78"/>
        <v>0</v>
      </c>
      <c r="AB34" s="105">
        <f t="shared" si="78"/>
        <v>0</v>
      </c>
      <c r="AC34" s="105">
        <f t="shared" si="78"/>
        <v>0</v>
      </c>
      <c r="AD34" s="105">
        <f t="shared" si="78"/>
        <v>0</v>
      </c>
      <c r="AE34" s="105">
        <f t="shared" si="78"/>
        <v>-70488.106982255587</v>
      </c>
      <c r="AF34" s="105">
        <f t="shared" si="78"/>
        <v>0</v>
      </c>
      <c r="AG34" s="105">
        <f t="shared" si="78"/>
        <v>0</v>
      </c>
      <c r="AH34" s="105">
        <f t="shared" si="78"/>
        <v>0</v>
      </c>
      <c r="AI34" s="105">
        <f t="shared" si="78"/>
        <v>0</v>
      </c>
      <c r="AJ34" s="105">
        <f t="shared" si="78"/>
        <v>0</v>
      </c>
      <c r="AK34" s="105">
        <f t="shared" si="78"/>
        <v>0</v>
      </c>
      <c r="AL34" s="105">
        <f t="shared" si="78"/>
        <v>0</v>
      </c>
      <c r="AM34" s="105">
        <f t="shared" si="78"/>
        <v>0</v>
      </c>
      <c r="AN34" s="105">
        <f t="shared" si="78"/>
        <v>0</v>
      </c>
      <c r="AO34" s="105">
        <f t="shared" si="78"/>
        <v>0</v>
      </c>
      <c r="AP34" s="105">
        <f t="shared" si="78"/>
        <v>0</v>
      </c>
      <c r="AQ34" s="105">
        <f t="shared" si="78"/>
        <v>-69373.824766746315</v>
      </c>
      <c r="AR34" s="105">
        <f t="shared" si="78"/>
        <v>0</v>
      </c>
      <c r="AS34" s="105">
        <f t="shared" si="78"/>
        <v>0</v>
      </c>
      <c r="AT34" s="105">
        <f t="shared" si="78"/>
        <v>0</v>
      </c>
      <c r="AU34" s="105">
        <f t="shared" si="78"/>
        <v>0</v>
      </c>
      <c r="AV34" s="105">
        <f t="shared" si="78"/>
        <v>0</v>
      </c>
      <c r="AW34" s="105">
        <f t="shared" si="78"/>
        <v>0</v>
      </c>
      <c r="AX34" s="105">
        <f t="shared" si="78"/>
        <v>0</v>
      </c>
      <c r="AY34" s="105">
        <f t="shared" si="78"/>
        <v>0</v>
      </c>
      <c r="AZ34" s="105">
        <f t="shared" si="78"/>
        <v>0</v>
      </c>
      <c r="BA34" s="105">
        <f t="shared" si="78"/>
        <v>0</v>
      </c>
      <c r="BB34" s="105">
        <f t="shared" si="78"/>
        <v>0</v>
      </c>
      <c r="BC34" s="105">
        <f t="shared" si="78"/>
        <v>-68186.742779823748</v>
      </c>
      <c r="BD34" s="105">
        <f t="shared" si="78"/>
        <v>0</v>
      </c>
      <c r="BE34" s="105">
        <f t="shared" si="78"/>
        <v>0</v>
      </c>
      <c r="BF34" s="105">
        <f t="shared" si="78"/>
        <v>0</v>
      </c>
      <c r="BG34" s="105">
        <f t="shared" si="78"/>
        <v>0</v>
      </c>
      <c r="BH34" s="105">
        <f t="shared" si="78"/>
        <v>0</v>
      </c>
      <c r="BI34" s="105">
        <f t="shared" si="78"/>
        <v>0</v>
      </c>
      <c r="BJ34" s="105">
        <f t="shared" si="78"/>
        <v>0</v>
      </c>
      <c r="BK34" s="105">
        <f t="shared" si="78"/>
        <v>0</v>
      </c>
      <c r="BL34" s="105">
        <f t="shared" si="78"/>
        <v>0</v>
      </c>
      <c r="BM34" s="105">
        <f t="shared" si="78"/>
        <v>0</v>
      </c>
      <c r="BN34" s="105">
        <f t="shared" si="78"/>
        <v>0</v>
      </c>
      <c r="BO34" s="105">
        <f t="shared" si="78"/>
        <v>-66924.394743517565</v>
      </c>
      <c r="BP34" s="105">
        <f t="shared" si="78"/>
        <v>0</v>
      </c>
      <c r="BQ34" s="105">
        <f t="shared" si="78"/>
        <v>0</v>
      </c>
      <c r="BR34" s="105">
        <f t="shared" si="78"/>
        <v>0</v>
      </c>
      <c r="BS34" s="105">
        <f t="shared" si="78"/>
        <v>0</v>
      </c>
      <c r="BT34" s="105">
        <f t="shared" si="78"/>
        <v>0</v>
      </c>
      <c r="BU34" s="105">
        <f t="shared" si="78"/>
        <v>0</v>
      </c>
      <c r="BV34" s="105">
        <f t="shared" si="78"/>
        <v>0</v>
      </c>
      <c r="BW34" s="105">
        <f t="shared" si="78"/>
        <v>0</v>
      </c>
      <c r="BX34" s="105">
        <f t="shared" si="78"/>
        <v>0</v>
      </c>
      <c r="BY34" s="105">
        <f t="shared" si="78"/>
        <v>0</v>
      </c>
      <c r="BZ34" s="105">
        <f t="shared" ref="BZ34:EK34" si="79">-IFERROR(VLOOKUP(BZ$2,$D$122:$N$134,10,FALSE),)</f>
        <v>0</v>
      </c>
      <c r="CA34" s="105">
        <f t="shared" si="79"/>
        <v>-65584.244848647213</v>
      </c>
      <c r="CB34" s="105">
        <f t="shared" si="79"/>
        <v>0</v>
      </c>
      <c r="CC34" s="105">
        <f t="shared" si="79"/>
        <v>0</v>
      </c>
      <c r="CD34" s="105">
        <f t="shared" si="79"/>
        <v>0</v>
      </c>
      <c r="CE34" s="105">
        <f t="shared" si="79"/>
        <v>0</v>
      </c>
      <c r="CF34" s="105">
        <f t="shared" si="79"/>
        <v>0</v>
      </c>
      <c r="CG34" s="105">
        <f t="shared" si="79"/>
        <v>0</v>
      </c>
      <c r="CH34" s="105">
        <f t="shared" si="79"/>
        <v>0</v>
      </c>
      <c r="CI34" s="105">
        <f t="shared" si="79"/>
        <v>0</v>
      </c>
      <c r="CJ34" s="105">
        <f t="shared" si="79"/>
        <v>0</v>
      </c>
      <c r="CK34" s="105">
        <f t="shared" si="79"/>
        <v>0</v>
      </c>
      <c r="CL34" s="105">
        <f t="shared" si="79"/>
        <v>0</v>
      </c>
      <c r="CM34" s="105">
        <f t="shared" si="79"/>
        <v>-64163.685960084636</v>
      </c>
      <c r="CN34" s="105">
        <f t="shared" si="79"/>
        <v>0</v>
      </c>
      <c r="CO34" s="105">
        <f t="shared" si="79"/>
        <v>0</v>
      </c>
      <c r="CP34" s="105">
        <f t="shared" si="79"/>
        <v>0</v>
      </c>
      <c r="CQ34" s="105">
        <f t="shared" si="79"/>
        <v>0</v>
      </c>
      <c r="CR34" s="105">
        <f t="shared" si="79"/>
        <v>0</v>
      </c>
      <c r="CS34" s="105">
        <f t="shared" si="79"/>
        <v>0</v>
      </c>
      <c r="CT34" s="105">
        <f t="shared" si="79"/>
        <v>0</v>
      </c>
      <c r="CU34" s="105">
        <f t="shared" si="79"/>
        <v>0</v>
      </c>
      <c r="CV34" s="105">
        <f t="shared" si="79"/>
        <v>0</v>
      </c>
      <c r="CW34" s="105">
        <f t="shared" si="79"/>
        <v>0</v>
      </c>
      <c r="CX34" s="105">
        <f t="shared" si="79"/>
        <v>0</v>
      </c>
      <c r="CY34" s="105">
        <f t="shared" si="79"/>
        <v>-62660.037778040096</v>
      </c>
      <c r="CZ34" s="105">
        <f t="shared" si="79"/>
        <v>0</v>
      </c>
      <c r="DA34" s="105">
        <f t="shared" si="79"/>
        <v>0</v>
      </c>
      <c r="DB34" s="105">
        <f t="shared" si="79"/>
        <v>0</v>
      </c>
      <c r="DC34" s="105">
        <f t="shared" si="79"/>
        <v>0</v>
      </c>
      <c r="DD34" s="105">
        <f t="shared" si="79"/>
        <v>0</v>
      </c>
      <c r="DE34" s="105">
        <f t="shared" si="79"/>
        <v>0</v>
      </c>
      <c r="DF34" s="105">
        <f t="shared" si="79"/>
        <v>0</v>
      </c>
      <c r="DG34" s="105">
        <f t="shared" si="79"/>
        <v>0</v>
      </c>
      <c r="DH34" s="105">
        <f t="shared" si="79"/>
        <v>0</v>
      </c>
      <c r="DI34" s="105">
        <f t="shared" si="79"/>
        <v>0</v>
      </c>
      <c r="DJ34" s="105">
        <f t="shared" si="79"/>
        <v>0</v>
      </c>
      <c r="DK34" s="105">
        <f t="shared" si="79"/>
        <v>-61070.544954329744</v>
      </c>
      <c r="DL34" s="105">
        <f t="shared" si="79"/>
        <v>0</v>
      </c>
      <c r="DM34" s="105">
        <f t="shared" si="79"/>
        <v>0</v>
      </c>
      <c r="DN34" s="105">
        <f t="shared" si="79"/>
        <v>0</v>
      </c>
      <c r="DO34" s="105">
        <f t="shared" si="79"/>
        <v>0</v>
      </c>
      <c r="DP34" s="105">
        <f t="shared" si="79"/>
        <v>0</v>
      </c>
      <c r="DQ34" s="105">
        <f t="shared" si="79"/>
        <v>0</v>
      </c>
      <c r="DR34" s="105">
        <f t="shared" si="79"/>
        <v>0</v>
      </c>
      <c r="DS34" s="105">
        <f t="shared" si="79"/>
        <v>0</v>
      </c>
      <c r="DT34" s="105">
        <f t="shared" si="79"/>
        <v>0</v>
      </c>
      <c r="DU34" s="105">
        <f t="shared" si="79"/>
        <v>0</v>
      </c>
      <c r="DV34" s="105">
        <f t="shared" si="79"/>
        <v>0</v>
      </c>
      <c r="DW34" s="105">
        <f t="shared" si="79"/>
        <v>-59392.375162559758</v>
      </c>
      <c r="DX34" s="105">
        <f t="shared" si="79"/>
        <v>0</v>
      </c>
      <c r="DY34" s="105">
        <f t="shared" si="79"/>
        <v>0</v>
      </c>
      <c r="DZ34" s="105">
        <f t="shared" si="79"/>
        <v>0</v>
      </c>
      <c r="EA34" s="105">
        <f t="shared" si="79"/>
        <v>0</v>
      </c>
      <c r="EB34" s="105">
        <f t="shared" si="79"/>
        <v>0</v>
      </c>
      <c r="EC34" s="105">
        <f t="shared" si="79"/>
        <v>0</v>
      </c>
      <c r="ED34" s="105">
        <f t="shared" si="79"/>
        <v>0</v>
      </c>
      <c r="EE34" s="105">
        <f t="shared" si="79"/>
        <v>0</v>
      </c>
      <c r="EF34" s="105">
        <f t="shared" si="79"/>
        <v>0</v>
      </c>
      <c r="EG34" s="105">
        <f t="shared" si="79"/>
        <v>0</v>
      </c>
      <c r="EH34" s="105">
        <f t="shared" si="79"/>
        <v>0</v>
      </c>
      <c r="EI34" s="105">
        <f t="shared" si="79"/>
        <v>-57622.617121137242</v>
      </c>
      <c r="EJ34" s="105">
        <f t="shared" si="79"/>
        <v>0</v>
      </c>
      <c r="EK34" s="105">
        <f t="shared" si="79"/>
        <v>0</v>
      </c>
      <c r="EL34" s="105">
        <f t="shared" ref="EL34:EN34" si="80">-IFERROR(VLOOKUP(EL$2,$D$122:$N$134,10,FALSE),)</f>
        <v>0</v>
      </c>
      <c r="EM34" s="105">
        <f t="shared" si="80"/>
        <v>0</v>
      </c>
      <c r="EN34" s="105">
        <f t="shared" si="80"/>
        <v>0</v>
      </c>
    </row>
    <row r="35" spans="3:144" x14ac:dyDescent="0.2">
      <c r="D35" s="89"/>
      <c r="E35" s="89"/>
      <c r="F35" s="89"/>
      <c r="G35" s="94" t="s">
        <v>129</v>
      </c>
      <c r="H35" s="93" t="s">
        <v>130</v>
      </c>
      <c r="I35" s="93"/>
      <c r="J35" s="93"/>
      <c r="K35" s="91">
        <f>SUM(K32:K34)</f>
        <v>0</v>
      </c>
      <c r="M35" s="91">
        <f t="shared" ref="M35:BX35" si="81">SUM(M32:M34)</f>
        <v>5960.9989937407981</v>
      </c>
      <c r="N35" s="91">
        <f t="shared" si="81"/>
        <v>11921.997987481596</v>
      </c>
      <c r="O35" s="91">
        <f t="shared" si="81"/>
        <v>17882.996981222394</v>
      </c>
      <c r="P35" s="91">
        <f t="shared" si="81"/>
        <v>23843.995974963193</v>
      </c>
      <c r="Q35" s="91">
        <f t="shared" si="81"/>
        <v>29804.994968703992</v>
      </c>
      <c r="R35" s="91">
        <f t="shared" si="81"/>
        <v>35765.993962444787</v>
      </c>
      <c r="S35" s="91">
        <f t="shared" si="81"/>
        <v>-29804.994968703992</v>
      </c>
      <c r="T35" s="91">
        <f t="shared" si="81"/>
        <v>-23843.995974963193</v>
      </c>
      <c r="U35" s="91">
        <f t="shared" si="81"/>
        <v>-17882.996981222394</v>
      </c>
      <c r="V35" s="91">
        <f t="shared" si="81"/>
        <v>-11921.997987481594</v>
      </c>
      <c r="W35" s="91">
        <f t="shared" si="81"/>
        <v>-5960.9989937407963</v>
      </c>
      <c r="X35" s="91">
        <f t="shared" si="81"/>
        <v>1.8189894035458565E-12</v>
      </c>
      <c r="Y35" s="91">
        <f t="shared" si="81"/>
        <v>5874.0089151879674</v>
      </c>
      <c r="Z35" s="91">
        <f t="shared" si="81"/>
        <v>11748.017830375933</v>
      </c>
      <c r="AA35" s="91">
        <f t="shared" si="81"/>
        <v>17622.026745563897</v>
      </c>
      <c r="AB35" s="91">
        <f t="shared" si="81"/>
        <v>23496.035660751862</v>
      </c>
      <c r="AC35" s="91">
        <f t="shared" si="81"/>
        <v>29370.044575939828</v>
      </c>
      <c r="AD35" s="91">
        <f t="shared" si="81"/>
        <v>35244.053491127794</v>
      </c>
      <c r="AE35" s="91">
        <f t="shared" si="81"/>
        <v>-29370.044575939828</v>
      </c>
      <c r="AF35" s="91">
        <f t="shared" si="81"/>
        <v>-23496.035660751862</v>
      </c>
      <c r="AG35" s="91">
        <f t="shared" si="81"/>
        <v>-17622.026745563897</v>
      </c>
      <c r="AH35" s="91">
        <f t="shared" si="81"/>
        <v>-11748.017830375931</v>
      </c>
      <c r="AI35" s="91">
        <f t="shared" si="81"/>
        <v>-5874.0089151879656</v>
      </c>
      <c r="AJ35" s="91">
        <f t="shared" si="81"/>
        <v>0</v>
      </c>
      <c r="AK35" s="91">
        <f t="shared" si="81"/>
        <v>5781.1520638955262</v>
      </c>
      <c r="AL35" s="91">
        <f t="shared" si="81"/>
        <v>11562.304127791052</v>
      </c>
      <c r="AM35" s="91">
        <f t="shared" si="81"/>
        <v>17343.456191686579</v>
      </c>
      <c r="AN35" s="91">
        <f t="shared" si="81"/>
        <v>23124.608255582105</v>
      </c>
      <c r="AO35" s="91">
        <f t="shared" si="81"/>
        <v>28905.760319477631</v>
      </c>
      <c r="AP35" s="91">
        <f t="shared" si="81"/>
        <v>34686.912383373157</v>
      </c>
      <c r="AQ35" s="91">
        <f t="shared" si="81"/>
        <v>-28905.760319477631</v>
      </c>
      <c r="AR35" s="91">
        <f t="shared" si="81"/>
        <v>-23124.608255582105</v>
      </c>
      <c r="AS35" s="91">
        <f t="shared" si="81"/>
        <v>-17343.456191686579</v>
      </c>
      <c r="AT35" s="91">
        <f t="shared" si="81"/>
        <v>-11562.304127791052</v>
      </c>
      <c r="AU35" s="91">
        <f t="shared" si="81"/>
        <v>-5781.1520638955262</v>
      </c>
      <c r="AV35" s="91">
        <f t="shared" si="81"/>
        <v>0</v>
      </c>
      <c r="AW35" s="91">
        <f t="shared" si="81"/>
        <v>5682.228564985312</v>
      </c>
      <c r="AX35" s="91">
        <f t="shared" si="81"/>
        <v>11364.457129970624</v>
      </c>
      <c r="AY35" s="91">
        <f t="shared" si="81"/>
        <v>17046.685694955937</v>
      </c>
      <c r="AZ35" s="91">
        <f t="shared" si="81"/>
        <v>22728.914259941248</v>
      </c>
      <c r="BA35" s="91">
        <f t="shared" si="81"/>
        <v>28411.142824926559</v>
      </c>
      <c r="BB35" s="91">
        <f t="shared" si="81"/>
        <v>34093.371389911874</v>
      </c>
      <c r="BC35" s="91">
        <f t="shared" si="81"/>
        <v>-28411.142824926559</v>
      </c>
      <c r="BD35" s="91">
        <f t="shared" si="81"/>
        <v>-22728.914259941248</v>
      </c>
      <c r="BE35" s="91">
        <f t="shared" si="81"/>
        <v>-17046.685694955937</v>
      </c>
      <c r="BF35" s="91">
        <f t="shared" si="81"/>
        <v>-11364.457129970626</v>
      </c>
      <c r="BG35" s="91">
        <f t="shared" si="81"/>
        <v>-5682.2285649853138</v>
      </c>
      <c r="BH35" s="91">
        <f t="shared" si="81"/>
        <v>-1.8189894035458565E-12</v>
      </c>
      <c r="BI35" s="91">
        <f t="shared" si="81"/>
        <v>5577.0328952931286</v>
      </c>
      <c r="BJ35" s="91">
        <f t="shared" si="81"/>
        <v>11154.065790586259</v>
      </c>
      <c r="BK35" s="91">
        <f t="shared" si="81"/>
        <v>16731.098685879391</v>
      </c>
      <c r="BL35" s="91">
        <f t="shared" si="81"/>
        <v>22308.131581172522</v>
      </c>
      <c r="BM35" s="91">
        <f t="shared" si="81"/>
        <v>27885.164476465652</v>
      </c>
      <c r="BN35" s="91">
        <f t="shared" si="81"/>
        <v>33462.197371758783</v>
      </c>
      <c r="BO35" s="91">
        <f t="shared" si="81"/>
        <v>-27885.164476465652</v>
      </c>
      <c r="BP35" s="91">
        <f t="shared" si="81"/>
        <v>-22308.131581172522</v>
      </c>
      <c r="BQ35" s="91">
        <f t="shared" si="81"/>
        <v>-16731.098685879391</v>
      </c>
      <c r="BR35" s="91">
        <f t="shared" si="81"/>
        <v>-11154.065790586261</v>
      </c>
      <c r="BS35" s="91">
        <f t="shared" si="81"/>
        <v>-5577.0328952931304</v>
      </c>
      <c r="BT35" s="91">
        <f t="shared" si="81"/>
        <v>0</v>
      </c>
      <c r="BU35" s="91">
        <f t="shared" si="81"/>
        <v>5465.3537373872678</v>
      </c>
      <c r="BV35" s="91">
        <f t="shared" si="81"/>
        <v>10930.707474774536</v>
      </c>
      <c r="BW35" s="91">
        <f t="shared" si="81"/>
        <v>16396.061212161803</v>
      </c>
      <c r="BX35" s="91">
        <f t="shared" si="81"/>
        <v>21861.414949549071</v>
      </c>
      <c r="BY35" s="91">
        <f t="shared" ref="BY35:EJ35" si="82">SUM(BY32:BY34)</f>
        <v>27326.768686936339</v>
      </c>
      <c r="BZ35" s="91">
        <f t="shared" si="82"/>
        <v>32792.122424323607</v>
      </c>
      <c r="CA35" s="91">
        <f t="shared" si="82"/>
        <v>-27326.768686936339</v>
      </c>
      <c r="CB35" s="91">
        <f t="shared" si="82"/>
        <v>-21861.414949549071</v>
      </c>
      <c r="CC35" s="91">
        <f t="shared" si="82"/>
        <v>-16396.061212161803</v>
      </c>
      <c r="CD35" s="91">
        <f t="shared" si="82"/>
        <v>-10930.707474774536</v>
      </c>
      <c r="CE35" s="91">
        <f t="shared" si="82"/>
        <v>-5465.3537373872678</v>
      </c>
      <c r="CF35" s="91">
        <f t="shared" si="82"/>
        <v>0</v>
      </c>
      <c r="CG35" s="91">
        <f t="shared" si="82"/>
        <v>5346.973830007053</v>
      </c>
      <c r="CH35" s="91">
        <f t="shared" si="82"/>
        <v>10693.947660014106</v>
      </c>
      <c r="CI35" s="91">
        <f t="shared" si="82"/>
        <v>16040.921490021159</v>
      </c>
      <c r="CJ35" s="91">
        <f t="shared" si="82"/>
        <v>21387.895320028212</v>
      </c>
      <c r="CK35" s="91">
        <f t="shared" si="82"/>
        <v>26734.869150035265</v>
      </c>
      <c r="CL35" s="91">
        <f t="shared" si="82"/>
        <v>32081.842980042318</v>
      </c>
      <c r="CM35" s="91">
        <f t="shared" si="82"/>
        <v>-26734.869150035265</v>
      </c>
      <c r="CN35" s="91">
        <f t="shared" si="82"/>
        <v>-21387.895320028212</v>
      </c>
      <c r="CO35" s="91">
        <f t="shared" si="82"/>
        <v>-16040.921490021159</v>
      </c>
      <c r="CP35" s="91">
        <f t="shared" si="82"/>
        <v>-10693.947660014106</v>
      </c>
      <c r="CQ35" s="91">
        <f t="shared" si="82"/>
        <v>-5346.973830007053</v>
      </c>
      <c r="CR35" s="91">
        <f t="shared" si="82"/>
        <v>0</v>
      </c>
      <c r="CS35" s="91">
        <f t="shared" si="82"/>
        <v>5221.669814836675</v>
      </c>
      <c r="CT35" s="91">
        <f t="shared" si="82"/>
        <v>10443.33962967335</v>
      </c>
      <c r="CU35" s="91">
        <f t="shared" si="82"/>
        <v>15665.009444510026</v>
      </c>
      <c r="CV35" s="91">
        <f t="shared" si="82"/>
        <v>20886.6792593467</v>
      </c>
      <c r="CW35" s="91">
        <f t="shared" si="82"/>
        <v>26108.349074183374</v>
      </c>
      <c r="CX35" s="91">
        <f t="shared" si="82"/>
        <v>31330.018889020048</v>
      </c>
      <c r="CY35" s="91">
        <f t="shared" si="82"/>
        <v>-26108.349074183374</v>
      </c>
      <c r="CZ35" s="91">
        <f t="shared" si="82"/>
        <v>-20886.6792593467</v>
      </c>
      <c r="DA35" s="91">
        <f t="shared" si="82"/>
        <v>-15665.009444510026</v>
      </c>
      <c r="DB35" s="91">
        <f t="shared" si="82"/>
        <v>-10443.339629673352</v>
      </c>
      <c r="DC35" s="91">
        <f t="shared" si="82"/>
        <v>-5221.6698148366768</v>
      </c>
      <c r="DD35" s="91">
        <f t="shared" si="82"/>
        <v>-1.8189894035458565E-12</v>
      </c>
      <c r="DE35" s="91">
        <f t="shared" si="82"/>
        <v>5089.2120795274768</v>
      </c>
      <c r="DF35" s="91">
        <f t="shared" si="82"/>
        <v>10178.424159054955</v>
      </c>
      <c r="DG35" s="91">
        <f t="shared" si="82"/>
        <v>15267.636238582434</v>
      </c>
      <c r="DH35" s="91">
        <f t="shared" si="82"/>
        <v>20356.848318109915</v>
      </c>
      <c r="DI35" s="91">
        <f t="shared" si="82"/>
        <v>25446.060397637393</v>
      </c>
      <c r="DJ35" s="91">
        <f t="shared" si="82"/>
        <v>30535.272477164872</v>
      </c>
      <c r="DK35" s="91">
        <f t="shared" si="82"/>
        <v>-25446.060397637397</v>
      </c>
      <c r="DL35" s="91">
        <f t="shared" si="82"/>
        <v>-20356.848318109918</v>
      </c>
      <c r="DM35" s="91">
        <f t="shared" si="82"/>
        <v>-15267.63623858244</v>
      </c>
      <c r="DN35" s="91">
        <f t="shared" si="82"/>
        <v>-10178.424159054961</v>
      </c>
      <c r="DO35" s="91">
        <f t="shared" si="82"/>
        <v>-5089.2120795274823</v>
      </c>
      <c r="DP35" s="91">
        <f t="shared" si="82"/>
        <v>-3.637978807091713E-12</v>
      </c>
      <c r="DQ35" s="91">
        <f t="shared" si="82"/>
        <v>4949.3645968799765</v>
      </c>
      <c r="DR35" s="91">
        <f t="shared" si="82"/>
        <v>9898.7291937599566</v>
      </c>
      <c r="DS35" s="91">
        <f t="shared" si="82"/>
        <v>14848.093790639938</v>
      </c>
      <c r="DT35" s="91">
        <f t="shared" si="82"/>
        <v>19797.458387519917</v>
      </c>
      <c r="DU35" s="91">
        <f t="shared" si="82"/>
        <v>24746.822984399896</v>
      </c>
      <c r="DV35" s="91">
        <f t="shared" si="82"/>
        <v>29696.187581279875</v>
      </c>
      <c r="DW35" s="91">
        <f t="shared" si="82"/>
        <v>-24746.8229843999</v>
      </c>
      <c r="DX35" s="91">
        <f t="shared" si="82"/>
        <v>-19797.458387519921</v>
      </c>
      <c r="DY35" s="91">
        <f t="shared" si="82"/>
        <v>-14848.093790639941</v>
      </c>
      <c r="DZ35" s="91">
        <f t="shared" si="82"/>
        <v>-9898.7291937599621</v>
      </c>
      <c r="EA35" s="91">
        <f t="shared" si="82"/>
        <v>-4949.3645968799819</v>
      </c>
      <c r="EB35" s="91">
        <f t="shared" si="82"/>
        <v>-1.8189894035458565E-12</v>
      </c>
      <c r="EC35" s="91">
        <f t="shared" si="82"/>
        <v>4801.8847600947684</v>
      </c>
      <c r="ED35" s="91">
        <f t="shared" si="82"/>
        <v>9603.7695201895385</v>
      </c>
      <c r="EE35" s="91">
        <f t="shared" si="82"/>
        <v>14405.654280284309</v>
      </c>
      <c r="EF35" s="91">
        <f t="shared" si="82"/>
        <v>19207.539040379081</v>
      </c>
      <c r="EG35" s="91">
        <f t="shared" si="82"/>
        <v>24009.423800473851</v>
      </c>
      <c r="EH35" s="91">
        <f t="shared" si="82"/>
        <v>28811.308560568621</v>
      </c>
      <c r="EI35" s="91">
        <f t="shared" si="82"/>
        <v>-24009.423800473851</v>
      </c>
      <c r="EJ35" s="91">
        <f t="shared" si="82"/>
        <v>-19207.539040379081</v>
      </c>
      <c r="EK35" s="91">
        <f t="shared" ref="EK35:EN35" si="83">SUM(EK32:EK34)</f>
        <v>-14405.654280284311</v>
      </c>
      <c r="EL35" s="91">
        <f t="shared" si="83"/>
        <v>-9603.7695201895403</v>
      </c>
      <c r="EM35" s="91">
        <f t="shared" si="83"/>
        <v>-4801.8847600947702</v>
      </c>
      <c r="EN35" s="91">
        <f t="shared" si="83"/>
        <v>0</v>
      </c>
    </row>
    <row r="37" spans="3:144" outlineLevel="1" x14ac:dyDescent="0.2">
      <c r="C37" s="168" t="str">
        <f>C139</f>
        <v>재산세 (주택분)</v>
      </c>
      <c r="D37" s="169"/>
      <c r="E37" s="169"/>
      <c r="F37" s="89"/>
      <c r="G37" s="89"/>
      <c r="H37" s="93" t="s">
        <v>131</v>
      </c>
      <c r="I37" s="93"/>
      <c r="J37" s="93"/>
      <c r="K37" s="91">
        <f>M37</f>
        <v>0</v>
      </c>
      <c r="M37" s="91">
        <v>0</v>
      </c>
      <c r="N37" s="91">
        <f t="shared" ref="N37:BY37" si="84">M40</f>
        <v>206.05555321933332</v>
      </c>
      <c r="O37" s="91">
        <f t="shared" si="84"/>
        <v>412.11110643866664</v>
      </c>
      <c r="P37" s="91">
        <f t="shared" si="84"/>
        <v>618.16665965799996</v>
      </c>
      <c r="Q37" s="91">
        <f t="shared" si="84"/>
        <v>824.22221287733328</v>
      </c>
      <c r="R37" s="91">
        <f t="shared" si="84"/>
        <v>1030.2777660966667</v>
      </c>
      <c r="S37" s="91">
        <f t="shared" si="84"/>
        <v>1236.3333193160001</v>
      </c>
      <c r="T37" s="91">
        <f t="shared" si="84"/>
        <v>206.05555321933366</v>
      </c>
      <c r="U37" s="91">
        <f t="shared" si="84"/>
        <v>412.11110643866698</v>
      </c>
      <c r="V37" s="91">
        <f t="shared" si="84"/>
        <v>-618.16665965799962</v>
      </c>
      <c r="W37" s="91">
        <f t="shared" si="84"/>
        <v>-412.1111064386663</v>
      </c>
      <c r="X37" s="91">
        <f t="shared" si="84"/>
        <v>-206.05555321933298</v>
      </c>
      <c r="Y37" s="91">
        <f t="shared" si="84"/>
        <v>3.4106051316484809E-13</v>
      </c>
      <c r="Z37" s="91">
        <f t="shared" si="84"/>
        <v>224.79603613333373</v>
      </c>
      <c r="AA37" s="91">
        <f t="shared" si="84"/>
        <v>449.59207226666712</v>
      </c>
      <c r="AB37" s="91">
        <f t="shared" si="84"/>
        <v>674.38810840000053</v>
      </c>
      <c r="AC37" s="91">
        <f t="shared" si="84"/>
        <v>899.18414453333389</v>
      </c>
      <c r="AD37" s="91">
        <f t="shared" si="84"/>
        <v>1123.9801806666674</v>
      </c>
      <c r="AE37" s="91">
        <f t="shared" si="84"/>
        <v>1348.7762168000008</v>
      </c>
      <c r="AF37" s="91">
        <f t="shared" si="84"/>
        <v>224.79603613333393</v>
      </c>
      <c r="AG37" s="91">
        <f t="shared" si="84"/>
        <v>449.59207226666729</v>
      </c>
      <c r="AH37" s="91">
        <f t="shared" si="84"/>
        <v>-674.38810839999974</v>
      </c>
      <c r="AI37" s="91">
        <f t="shared" si="84"/>
        <v>-449.59207226666638</v>
      </c>
      <c r="AJ37" s="91">
        <f t="shared" si="84"/>
        <v>-224.79603613333299</v>
      </c>
      <c r="AK37" s="91">
        <f t="shared" si="84"/>
        <v>3.979039320256561E-13</v>
      </c>
      <c r="AL37" s="91">
        <f t="shared" si="84"/>
        <v>245.29731233533371</v>
      </c>
      <c r="AM37" s="91">
        <f t="shared" si="84"/>
        <v>490.59462467066703</v>
      </c>
      <c r="AN37" s="91">
        <f t="shared" si="84"/>
        <v>735.89193700600038</v>
      </c>
      <c r="AO37" s="91">
        <f t="shared" si="84"/>
        <v>981.18924934133372</v>
      </c>
      <c r="AP37" s="91">
        <f t="shared" si="84"/>
        <v>1226.486561676667</v>
      </c>
      <c r="AQ37" s="91">
        <f t="shared" si="84"/>
        <v>1471.7838740120003</v>
      </c>
      <c r="AR37" s="91">
        <f t="shared" si="84"/>
        <v>245.2973123353338</v>
      </c>
      <c r="AS37" s="91">
        <f t="shared" si="84"/>
        <v>490.59462467066714</v>
      </c>
      <c r="AT37" s="91">
        <f t="shared" si="84"/>
        <v>-735.89193700599935</v>
      </c>
      <c r="AU37" s="91">
        <f t="shared" si="84"/>
        <v>-490.59462467066601</v>
      </c>
      <c r="AV37" s="91">
        <f t="shared" si="84"/>
        <v>-245.29731233533269</v>
      </c>
      <c r="AW37" s="91">
        <f t="shared" si="84"/>
        <v>6.2527760746888816E-13</v>
      </c>
      <c r="AX37" s="91">
        <f t="shared" si="84"/>
        <v>267.74538182533399</v>
      </c>
      <c r="AY37" s="91">
        <f t="shared" si="84"/>
        <v>535.4907636506673</v>
      </c>
      <c r="AZ37" s="91">
        <f t="shared" si="84"/>
        <v>803.23614547600073</v>
      </c>
      <c r="BA37" s="91">
        <f t="shared" si="84"/>
        <v>1070.9815273013342</v>
      </c>
      <c r="BB37" s="91">
        <f t="shared" si="84"/>
        <v>1338.7269091266676</v>
      </c>
      <c r="BC37" s="91">
        <f t="shared" si="84"/>
        <v>1606.472290952001</v>
      </c>
      <c r="BD37" s="91">
        <f t="shared" si="84"/>
        <v>267.74538182533411</v>
      </c>
      <c r="BE37" s="91">
        <f t="shared" si="84"/>
        <v>535.49076365066753</v>
      </c>
      <c r="BF37" s="91">
        <f t="shared" si="84"/>
        <v>-803.23614547599936</v>
      </c>
      <c r="BG37" s="91">
        <f t="shared" si="84"/>
        <v>-535.49076365066594</v>
      </c>
      <c r="BH37" s="91">
        <f t="shared" si="84"/>
        <v>-267.74538182533257</v>
      </c>
      <c r="BI37" s="91">
        <f t="shared" si="84"/>
        <v>7.9580786405131221E-13</v>
      </c>
      <c r="BJ37" s="91">
        <f t="shared" si="84"/>
        <v>292.3448446033342</v>
      </c>
      <c r="BK37" s="91">
        <f t="shared" si="84"/>
        <v>584.68968920666759</v>
      </c>
      <c r="BL37" s="91">
        <f t="shared" si="84"/>
        <v>877.03453381000099</v>
      </c>
      <c r="BM37" s="91">
        <f t="shared" si="84"/>
        <v>1169.3793784133345</v>
      </c>
      <c r="BN37" s="91">
        <f t="shared" si="84"/>
        <v>1461.724223016668</v>
      </c>
      <c r="BO37" s="91">
        <f t="shared" si="84"/>
        <v>1754.0690676200015</v>
      </c>
      <c r="BP37" s="91">
        <f t="shared" si="84"/>
        <v>292.34484460333465</v>
      </c>
      <c r="BQ37" s="91">
        <f t="shared" si="84"/>
        <v>584.68968920666805</v>
      </c>
      <c r="BR37" s="91">
        <f t="shared" si="84"/>
        <v>-877.03453380999895</v>
      </c>
      <c r="BS37" s="91">
        <f t="shared" si="84"/>
        <v>-584.68968920666555</v>
      </c>
      <c r="BT37" s="91">
        <f t="shared" si="84"/>
        <v>-292.34484460333215</v>
      </c>
      <c r="BU37" s="91">
        <f t="shared" si="84"/>
        <v>1.2505552149377763E-12</v>
      </c>
      <c r="BV37" s="91">
        <f t="shared" si="84"/>
        <v>319.32076066933462</v>
      </c>
      <c r="BW37" s="91">
        <f t="shared" si="84"/>
        <v>638.64152133866799</v>
      </c>
      <c r="BX37" s="91">
        <f t="shared" si="84"/>
        <v>957.96228200800135</v>
      </c>
      <c r="BY37" s="91">
        <f t="shared" si="84"/>
        <v>1277.2830426773348</v>
      </c>
      <c r="BZ37" s="91">
        <f t="shared" ref="BZ37:EK37" si="85">BY40</f>
        <v>1596.6038033466682</v>
      </c>
      <c r="CA37" s="91">
        <f t="shared" si="85"/>
        <v>1915.9245640160016</v>
      </c>
      <c r="CB37" s="91">
        <f t="shared" si="85"/>
        <v>319.3207606693345</v>
      </c>
      <c r="CC37" s="91">
        <f t="shared" si="85"/>
        <v>638.64152133866787</v>
      </c>
      <c r="CD37" s="91">
        <f t="shared" si="85"/>
        <v>-957.96228200799897</v>
      </c>
      <c r="CE37" s="91">
        <f t="shared" si="85"/>
        <v>-638.6415213386656</v>
      </c>
      <c r="CF37" s="91">
        <f t="shared" si="85"/>
        <v>-319.32076066933223</v>
      </c>
      <c r="CG37" s="91">
        <f t="shared" si="85"/>
        <v>1.1368683772161603E-12</v>
      </c>
      <c r="CH37" s="91">
        <f t="shared" si="85"/>
        <v>348.92069602333464</v>
      </c>
      <c r="CI37" s="91">
        <f t="shared" si="85"/>
        <v>697.84139204666815</v>
      </c>
      <c r="CJ37" s="91">
        <f t="shared" si="85"/>
        <v>1046.7620880700017</v>
      </c>
      <c r="CK37" s="91">
        <f t="shared" si="85"/>
        <v>1395.6827840933352</v>
      </c>
      <c r="CL37" s="91">
        <f t="shared" si="85"/>
        <v>1744.6034801166686</v>
      </c>
      <c r="CM37" s="91">
        <f t="shared" si="85"/>
        <v>2093.5241761400021</v>
      </c>
      <c r="CN37" s="91">
        <f t="shared" si="85"/>
        <v>348.92069602333459</v>
      </c>
      <c r="CO37" s="91">
        <f t="shared" si="85"/>
        <v>697.84139204666803</v>
      </c>
      <c r="CP37" s="91">
        <f t="shared" si="85"/>
        <v>-1046.7620880699997</v>
      </c>
      <c r="CQ37" s="91">
        <f t="shared" si="85"/>
        <v>-697.84139204666621</v>
      </c>
      <c r="CR37" s="91">
        <f t="shared" si="85"/>
        <v>-348.92069602333271</v>
      </c>
      <c r="CS37" s="91">
        <f t="shared" si="85"/>
        <v>7.9580786405131221E-13</v>
      </c>
      <c r="CT37" s="91">
        <f t="shared" si="85"/>
        <v>381.41697326533438</v>
      </c>
      <c r="CU37" s="91">
        <f t="shared" si="85"/>
        <v>762.83394653066796</v>
      </c>
      <c r="CV37" s="91">
        <f t="shared" si="85"/>
        <v>1144.2509197960017</v>
      </c>
      <c r="CW37" s="91">
        <f t="shared" si="85"/>
        <v>1525.6678930613352</v>
      </c>
      <c r="CX37" s="91">
        <f t="shared" si="85"/>
        <v>1907.0848663266688</v>
      </c>
      <c r="CY37" s="91">
        <f t="shared" si="85"/>
        <v>2288.5018395920024</v>
      </c>
      <c r="CZ37" s="91">
        <f t="shared" si="85"/>
        <v>381.41697326533449</v>
      </c>
      <c r="DA37" s="91">
        <f t="shared" si="85"/>
        <v>762.83394653066807</v>
      </c>
      <c r="DB37" s="91">
        <f t="shared" si="85"/>
        <v>-1144.2509197959998</v>
      </c>
      <c r="DC37" s="91">
        <f t="shared" si="85"/>
        <v>-762.83394653066625</v>
      </c>
      <c r="DD37" s="91">
        <f t="shared" si="85"/>
        <v>-381.41697326533267</v>
      </c>
      <c r="DE37" s="91">
        <f t="shared" si="85"/>
        <v>9.0949470177292824E-13</v>
      </c>
      <c r="DF37" s="91">
        <f t="shared" si="85"/>
        <v>417.10914725533445</v>
      </c>
      <c r="DG37" s="91">
        <f t="shared" si="85"/>
        <v>834.21829451066799</v>
      </c>
      <c r="DH37" s="91">
        <f t="shared" si="85"/>
        <v>1251.3274417660016</v>
      </c>
      <c r="DI37" s="91">
        <f t="shared" si="85"/>
        <v>1668.4365890213351</v>
      </c>
      <c r="DJ37" s="91">
        <f t="shared" si="85"/>
        <v>2085.5457362766688</v>
      </c>
      <c r="DK37" s="91">
        <f t="shared" si="85"/>
        <v>2502.6548835320023</v>
      </c>
      <c r="DL37" s="91">
        <f t="shared" si="85"/>
        <v>417.10914725533439</v>
      </c>
      <c r="DM37" s="91">
        <f t="shared" si="85"/>
        <v>834.21829451066787</v>
      </c>
      <c r="DN37" s="91">
        <f t="shared" si="85"/>
        <v>-1251.327441766</v>
      </c>
      <c r="DO37" s="91">
        <f t="shared" si="85"/>
        <v>-834.21829451066651</v>
      </c>
      <c r="DP37" s="91">
        <f t="shared" si="85"/>
        <v>-417.10914725533297</v>
      </c>
      <c r="DQ37" s="91">
        <f t="shared" si="85"/>
        <v>5.6843418860808015E-13</v>
      </c>
      <c r="DR37" s="91">
        <f t="shared" si="85"/>
        <v>456.32672833933418</v>
      </c>
      <c r="DS37" s="91">
        <f t="shared" si="85"/>
        <v>912.65345667866779</v>
      </c>
      <c r="DT37" s="91">
        <f t="shared" si="85"/>
        <v>1368.9801850180015</v>
      </c>
      <c r="DU37" s="91">
        <f t="shared" si="85"/>
        <v>1825.3069133573351</v>
      </c>
      <c r="DV37" s="91">
        <f t="shared" si="85"/>
        <v>2281.6336416966687</v>
      </c>
      <c r="DW37" s="91">
        <f t="shared" si="85"/>
        <v>2737.9603700360021</v>
      </c>
      <c r="DX37" s="91">
        <f t="shared" si="85"/>
        <v>456.32672833933384</v>
      </c>
      <c r="DY37" s="91">
        <f t="shared" si="85"/>
        <v>912.65345667866745</v>
      </c>
      <c r="DZ37" s="91">
        <f t="shared" si="85"/>
        <v>-1368.9801850180006</v>
      </c>
      <c r="EA37" s="91">
        <f t="shared" si="85"/>
        <v>-912.653456678667</v>
      </c>
      <c r="EB37" s="91">
        <f t="shared" si="85"/>
        <v>-456.32672833933339</v>
      </c>
      <c r="EC37" s="91">
        <f t="shared" si="85"/>
        <v>2.2737367544323206E-13</v>
      </c>
      <c r="ED37" s="91">
        <f t="shared" si="85"/>
        <v>499.50220020193387</v>
      </c>
      <c r="EE37" s="91">
        <f t="shared" si="85"/>
        <v>999.00440040386752</v>
      </c>
      <c r="EF37" s="91">
        <f t="shared" si="85"/>
        <v>1498.5066006058012</v>
      </c>
      <c r="EG37" s="91">
        <f t="shared" si="85"/>
        <v>1998.0088008077348</v>
      </c>
      <c r="EH37" s="91">
        <f t="shared" si="85"/>
        <v>2497.5110010096687</v>
      </c>
      <c r="EI37" s="91">
        <f t="shared" si="85"/>
        <v>2997.0132012116023</v>
      </c>
      <c r="EJ37" s="91">
        <f t="shared" si="85"/>
        <v>499.5022002019341</v>
      </c>
      <c r="EK37" s="91">
        <f t="shared" si="85"/>
        <v>999.00440040386775</v>
      </c>
      <c r="EL37" s="91">
        <f t="shared" ref="EL37:EN37" si="86">EK40</f>
        <v>-1498.5066006058005</v>
      </c>
      <c r="EM37" s="91">
        <f t="shared" si="86"/>
        <v>-999.00440040386684</v>
      </c>
      <c r="EN37" s="91">
        <f t="shared" si="86"/>
        <v>-499.50220020193319</v>
      </c>
    </row>
    <row r="38" spans="3:144" outlineLevel="1" x14ac:dyDescent="0.2">
      <c r="D38" s="89"/>
      <c r="E38" s="89"/>
      <c r="F38" s="89"/>
      <c r="G38" s="94" t="s">
        <v>56</v>
      </c>
      <c r="H38" s="93" t="s">
        <v>132</v>
      </c>
      <c r="I38" s="93"/>
      <c r="J38" s="93"/>
      <c r="K38" s="91">
        <f>SUM(L38:EB38)</f>
        <v>37912.001204032029</v>
      </c>
      <c r="M38" s="91">
        <f t="shared" ref="M38:BX38" si="87">-SUMIF($5:$5,M$5,39:39)/12</f>
        <v>206.05555321933332</v>
      </c>
      <c r="N38" s="91">
        <f t="shared" si="87"/>
        <v>206.05555321933332</v>
      </c>
      <c r="O38" s="91">
        <f t="shared" si="87"/>
        <v>206.05555321933332</v>
      </c>
      <c r="P38" s="91">
        <f t="shared" si="87"/>
        <v>206.05555321933332</v>
      </c>
      <c r="Q38" s="91">
        <f t="shared" si="87"/>
        <v>206.05555321933332</v>
      </c>
      <c r="R38" s="91">
        <f t="shared" si="87"/>
        <v>206.05555321933332</v>
      </c>
      <c r="S38" s="91">
        <f t="shared" si="87"/>
        <v>206.05555321933332</v>
      </c>
      <c r="T38" s="91">
        <f t="shared" si="87"/>
        <v>206.05555321933332</v>
      </c>
      <c r="U38" s="91">
        <f t="shared" si="87"/>
        <v>206.05555321933332</v>
      </c>
      <c r="V38" s="91">
        <f t="shared" si="87"/>
        <v>206.05555321933332</v>
      </c>
      <c r="W38" s="91">
        <f t="shared" si="87"/>
        <v>206.05555321933332</v>
      </c>
      <c r="X38" s="91">
        <f t="shared" si="87"/>
        <v>206.05555321933332</v>
      </c>
      <c r="Y38" s="91">
        <f t="shared" si="87"/>
        <v>224.79603613333339</v>
      </c>
      <c r="Z38" s="91">
        <f t="shared" si="87"/>
        <v>224.79603613333339</v>
      </c>
      <c r="AA38" s="91">
        <f t="shared" si="87"/>
        <v>224.79603613333339</v>
      </c>
      <c r="AB38" s="91">
        <f t="shared" si="87"/>
        <v>224.79603613333339</v>
      </c>
      <c r="AC38" s="91">
        <f t="shared" si="87"/>
        <v>224.79603613333339</v>
      </c>
      <c r="AD38" s="91">
        <f t="shared" si="87"/>
        <v>224.79603613333339</v>
      </c>
      <c r="AE38" s="91">
        <f t="shared" si="87"/>
        <v>224.79603613333339</v>
      </c>
      <c r="AF38" s="91">
        <f t="shared" si="87"/>
        <v>224.79603613333339</v>
      </c>
      <c r="AG38" s="91">
        <f t="shared" si="87"/>
        <v>224.79603613333339</v>
      </c>
      <c r="AH38" s="91">
        <f t="shared" si="87"/>
        <v>224.79603613333339</v>
      </c>
      <c r="AI38" s="91">
        <f t="shared" si="87"/>
        <v>224.79603613333339</v>
      </c>
      <c r="AJ38" s="91">
        <f t="shared" si="87"/>
        <v>224.79603613333339</v>
      </c>
      <c r="AK38" s="91">
        <f t="shared" si="87"/>
        <v>245.29731233533332</v>
      </c>
      <c r="AL38" s="91">
        <f t="shared" si="87"/>
        <v>245.29731233533332</v>
      </c>
      <c r="AM38" s="91">
        <f t="shared" si="87"/>
        <v>245.29731233533332</v>
      </c>
      <c r="AN38" s="91">
        <f t="shared" si="87"/>
        <v>245.29731233533332</v>
      </c>
      <c r="AO38" s="91">
        <f t="shared" si="87"/>
        <v>245.29731233533332</v>
      </c>
      <c r="AP38" s="91">
        <f t="shared" si="87"/>
        <v>245.29731233533332</v>
      </c>
      <c r="AQ38" s="91">
        <f t="shared" si="87"/>
        <v>245.29731233533332</v>
      </c>
      <c r="AR38" s="91">
        <f t="shared" si="87"/>
        <v>245.29731233533332</v>
      </c>
      <c r="AS38" s="91">
        <f t="shared" si="87"/>
        <v>245.29731233533332</v>
      </c>
      <c r="AT38" s="91">
        <f t="shared" si="87"/>
        <v>245.29731233533332</v>
      </c>
      <c r="AU38" s="91">
        <f t="shared" si="87"/>
        <v>245.29731233533332</v>
      </c>
      <c r="AV38" s="91">
        <f t="shared" si="87"/>
        <v>245.29731233533332</v>
      </c>
      <c r="AW38" s="91">
        <f t="shared" si="87"/>
        <v>267.74538182533337</v>
      </c>
      <c r="AX38" s="91">
        <f t="shared" si="87"/>
        <v>267.74538182533337</v>
      </c>
      <c r="AY38" s="91">
        <f t="shared" si="87"/>
        <v>267.74538182533337</v>
      </c>
      <c r="AZ38" s="91">
        <f t="shared" si="87"/>
        <v>267.74538182533337</v>
      </c>
      <c r="BA38" s="91">
        <f t="shared" si="87"/>
        <v>267.74538182533337</v>
      </c>
      <c r="BB38" s="91">
        <f t="shared" si="87"/>
        <v>267.74538182533337</v>
      </c>
      <c r="BC38" s="91">
        <f t="shared" si="87"/>
        <v>267.74538182533337</v>
      </c>
      <c r="BD38" s="91">
        <f t="shared" si="87"/>
        <v>267.74538182533337</v>
      </c>
      <c r="BE38" s="91">
        <f t="shared" si="87"/>
        <v>267.74538182533337</v>
      </c>
      <c r="BF38" s="91">
        <f t="shared" si="87"/>
        <v>267.74538182533337</v>
      </c>
      <c r="BG38" s="91">
        <f t="shared" si="87"/>
        <v>267.74538182533337</v>
      </c>
      <c r="BH38" s="91">
        <f t="shared" si="87"/>
        <v>267.74538182533337</v>
      </c>
      <c r="BI38" s="91">
        <f t="shared" si="87"/>
        <v>292.3448446033334</v>
      </c>
      <c r="BJ38" s="91">
        <f t="shared" si="87"/>
        <v>292.3448446033334</v>
      </c>
      <c r="BK38" s="91">
        <f t="shared" si="87"/>
        <v>292.3448446033334</v>
      </c>
      <c r="BL38" s="91">
        <f t="shared" si="87"/>
        <v>292.3448446033334</v>
      </c>
      <c r="BM38" s="91">
        <f t="shared" si="87"/>
        <v>292.3448446033334</v>
      </c>
      <c r="BN38" s="91">
        <f t="shared" si="87"/>
        <v>292.3448446033334</v>
      </c>
      <c r="BO38" s="91">
        <f t="shared" si="87"/>
        <v>292.3448446033334</v>
      </c>
      <c r="BP38" s="91">
        <f t="shared" si="87"/>
        <v>292.3448446033334</v>
      </c>
      <c r="BQ38" s="91">
        <f t="shared" si="87"/>
        <v>292.3448446033334</v>
      </c>
      <c r="BR38" s="91">
        <f t="shared" si="87"/>
        <v>292.3448446033334</v>
      </c>
      <c r="BS38" s="91">
        <f t="shared" si="87"/>
        <v>292.3448446033334</v>
      </c>
      <c r="BT38" s="91">
        <f t="shared" si="87"/>
        <v>292.3448446033334</v>
      </c>
      <c r="BU38" s="91">
        <f t="shared" si="87"/>
        <v>319.32076066933337</v>
      </c>
      <c r="BV38" s="91">
        <f t="shared" si="87"/>
        <v>319.32076066933337</v>
      </c>
      <c r="BW38" s="91">
        <f t="shared" si="87"/>
        <v>319.32076066933337</v>
      </c>
      <c r="BX38" s="91">
        <f t="shared" si="87"/>
        <v>319.32076066933337</v>
      </c>
      <c r="BY38" s="91">
        <f t="shared" ref="BY38:EJ38" si="88">-SUMIF($5:$5,BY$5,39:39)/12</f>
        <v>319.32076066933337</v>
      </c>
      <c r="BZ38" s="91">
        <f t="shared" si="88"/>
        <v>319.32076066933337</v>
      </c>
      <c r="CA38" s="91">
        <f t="shared" si="88"/>
        <v>319.32076066933337</v>
      </c>
      <c r="CB38" s="91">
        <f t="shared" si="88"/>
        <v>319.32076066933337</v>
      </c>
      <c r="CC38" s="91">
        <f t="shared" si="88"/>
        <v>319.32076066933337</v>
      </c>
      <c r="CD38" s="91">
        <f t="shared" si="88"/>
        <v>319.32076066933337</v>
      </c>
      <c r="CE38" s="91">
        <f t="shared" si="88"/>
        <v>319.32076066933337</v>
      </c>
      <c r="CF38" s="91">
        <f t="shared" si="88"/>
        <v>319.32076066933337</v>
      </c>
      <c r="CG38" s="91">
        <f t="shared" si="88"/>
        <v>348.92069602333351</v>
      </c>
      <c r="CH38" s="91">
        <f t="shared" si="88"/>
        <v>348.92069602333351</v>
      </c>
      <c r="CI38" s="91">
        <f t="shared" si="88"/>
        <v>348.92069602333351</v>
      </c>
      <c r="CJ38" s="91">
        <f t="shared" si="88"/>
        <v>348.92069602333351</v>
      </c>
      <c r="CK38" s="91">
        <f t="shared" si="88"/>
        <v>348.92069602333351</v>
      </c>
      <c r="CL38" s="91">
        <f t="shared" si="88"/>
        <v>348.92069602333351</v>
      </c>
      <c r="CM38" s="91">
        <f t="shared" si="88"/>
        <v>348.92069602333351</v>
      </c>
      <c r="CN38" s="91">
        <f t="shared" si="88"/>
        <v>348.92069602333351</v>
      </c>
      <c r="CO38" s="91">
        <f t="shared" si="88"/>
        <v>348.92069602333351</v>
      </c>
      <c r="CP38" s="91">
        <f t="shared" si="88"/>
        <v>348.92069602333351</v>
      </c>
      <c r="CQ38" s="91">
        <f t="shared" si="88"/>
        <v>348.92069602333351</v>
      </c>
      <c r="CR38" s="91">
        <f t="shared" si="88"/>
        <v>348.92069602333351</v>
      </c>
      <c r="CS38" s="91">
        <f t="shared" si="88"/>
        <v>381.41697326533358</v>
      </c>
      <c r="CT38" s="91">
        <f t="shared" si="88"/>
        <v>381.41697326533358</v>
      </c>
      <c r="CU38" s="91">
        <f t="shared" si="88"/>
        <v>381.41697326533358</v>
      </c>
      <c r="CV38" s="91">
        <f t="shared" si="88"/>
        <v>381.41697326533358</v>
      </c>
      <c r="CW38" s="91">
        <f t="shared" si="88"/>
        <v>381.41697326533358</v>
      </c>
      <c r="CX38" s="91">
        <f t="shared" si="88"/>
        <v>381.41697326533358</v>
      </c>
      <c r="CY38" s="91">
        <f t="shared" si="88"/>
        <v>381.41697326533358</v>
      </c>
      <c r="CZ38" s="91">
        <f t="shared" si="88"/>
        <v>381.41697326533358</v>
      </c>
      <c r="DA38" s="91">
        <f t="shared" si="88"/>
        <v>381.41697326533358</v>
      </c>
      <c r="DB38" s="91">
        <f t="shared" si="88"/>
        <v>381.41697326533358</v>
      </c>
      <c r="DC38" s="91">
        <f t="shared" si="88"/>
        <v>381.41697326533358</v>
      </c>
      <c r="DD38" s="91">
        <f t="shared" si="88"/>
        <v>381.41697326533358</v>
      </c>
      <c r="DE38" s="91">
        <f t="shared" si="88"/>
        <v>417.10914725533354</v>
      </c>
      <c r="DF38" s="91">
        <f t="shared" si="88"/>
        <v>417.10914725533354</v>
      </c>
      <c r="DG38" s="91">
        <f t="shared" si="88"/>
        <v>417.10914725533354</v>
      </c>
      <c r="DH38" s="91">
        <f t="shared" si="88"/>
        <v>417.10914725533354</v>
      </c>
      <c r="DI38" s="91">
        <f t="shared" si="88"/>
        <v>417.10914725533354</v>
      </c>
      <c r="DJ38" s="91">
        <f t="shared" si="88"/>
        <v>417.10914725533354</v>
      </c>
      <c r="DK38" s="91">
        <f t="shared" si="88"/>
        <v>417.10914725533354</v>
      </c>
      <c r="DL38" s="91">
        <f t="shared" si="88"/>
        <v>417.10914725533354</v>
      </c>
      <c r="DM38" s="91">
        <f t="shared" si="88"/>
        <v>417.10914725533354</v>
      </c>
      <c r="DN38" s="91">
        <f t="shared" si="88"/>
        <v>417.10914725533354</v>
      </c>
      <c r="DO38" s="91">
        <f t="shared" si="88"/>
        <v>417.10914725533354</v>
      </c>
      <c r="DP38" s="91">
        <f t="shared" si="88"/>
        <v>417.10914725533354</v>
      </c>
      <c r="DQ38" s="91">
        <f t="shared" si="88"/>
        <v>456.32672833933361</v>
      </c>
      <c r="DR38" s="91">
        <f t="shared" si="88"/>
        <v>456.32672833933361</v>
      </c>
      <c r="DS38" s="91">
        <f t="shared" si="88"/>
        <v>456.32672833933361</v>
      </c>
      <c r="DT38" s="91">
        <f t="shared" si="88"/>
        <v>456.32672833933361</v>
      </c>
      <c r="DU38" s="91">
        <f t="shared" si="88"/>
        <v>456.32672833933361</v>
      </c>
      <c r="DV38" s="91">
        <f t="shared" si="88"/>
        <v>456.32672833933361</v>
      </c>
      <c r="DW38" s="91">
        <f t="shared" si="88"/>
        <v>456.32672833933361</v>
      </c>
      <c r="DX38" s="91">
        <f t="shared" si="88"/>
        <v>456.32672833933361</v>
      </c>
      <c r="DY38" s="91">
        <f t="shared" si="88"/>
        <v>456.32672833933361</v>
      </c>
      <c r="DZ38" s="91">
        <f t="shared" si="88"/>
        <v>456.32672833933361</v>
      </c>
      <c r="EA38" s="91">
        <f t="shared" si="88"/>
        <v>456.32672833933361</v>
      </c>
      <c r="EB38" s="91">
        <f t="shared" si="88"/>
        <v>456.32672833933361</v>
      </c>
      <c r="EC38" s="91">
        <f t="shared" si="88"/>
        <v>499.50220020193365</v>
      </c>
      <c r="ED38" s="91">
        <f t="shared" si="88"/>
        <v>499.50220020193365</v>
      </c>
      <c r="EE38" s="91">
        <f t="shared" si="88"/>
        <v>499.50220020193365</v>
      </c>
      <c r="EF38" s="91">
        <f t="shared" si="88"/>
        <v>499.50220020193365</v>
      </c>
      <c r="EG38" s="91">
        <f t="shared" si="88"/>
        <v>499.50220020193365</v>
      </c>
      <c r="EH38" s="91">
        <f t="shared" si="88"/>
        <v>499.50220020193365</v>
      </c>
      <c r="EI38" s="91">
        <f t="shared" si="88"/>
        <v>499.50220020193365</v>
      </c>
      <c r="EJ38" s="91">
        <f t="shared" si="88"/>
        <v>499.50220020193365</v>
      </c>
      <c r="EK38" s="91">
        <f t="shared" ref="EK38:EN38" si="89">-SUMIF($5:$5,EK$5,39:39)/12</f>
        <v>499.50220020193365</v>
      </c>
      <c r="EL38" s="91">
        <f t="shared" si="89"/>
        <v>499.50220020193365</v>
      </c>
      <c r="EM38" s="91">
        <f t="shared" si="89"/>
        <v>499.50220020193365</v>
      </c>
      <c r="EN38" s="91">
        <f t="shared" si="89"/>
        <v>499.50220020193365</v>
      </c>
    </row>
    <row r="39" spans="3:144" outlineLevel="1" x14ac:dyDescent="0.2">
      <c r="D39" s="89"/>
      <c r="E39" s="89"/>
      <c r="F39" s="89"/>
      <c r="G39" s="94" t="s">
        <v>133</v>
      </c>
      <c r="H39" s="104" t="s">
        <v>53</v>
      </c>
      <c r="I39" s="104"/>
      <c r="J39" s="104"/>
      <c r="K39" s="105">
        <f>SUM(L39:EB39)</f>
        <v>-37912.001204032022</v>
      </c>
      <c r="L39" s="104"/>
      <c r="M39" s="105">
        <f t="shared" ref="M39:AR39" si="90">-IFERROR(VLOOKUP(M$2,$D$146:$M$169,2,FALSE),)</f>
        <v>0</v>
      </c>
      <c r="N39" s="105">
        <f t="shared" si="90"/>
        <v>0</v>
      </c>
      <c r="O39" s="105">
        <f t="shared" si="90"/>
        <v>0</v>
      </c>
      <c r="P39" s="105">
        <f t="shared" si="90"/>
        <v>0</v>
      </c>
      <c r="Q39" s="105">
        <f t="shared" si="90"/>
        <v>0</v>
      </c>
      <c r="R39" s="105">
        <f t="shared" si="90"/>
        <v>0</v>
      </c>
      <c r="S39" s="105">
        <f t="shared" si="90"/>
        <v>-1236.3333193159999</v>
      </c>
      <c r="T39" s="105">
        <f t="shared" si="90"/>
        <v>0</v>
      </c>
      <c r="U39" s="105">
        <f t="shared" si="90"/>
        <v>-1236.3333193159999</v>
      </c>
      <c r="V39" s="105">
        <f t="shared" si="90"/>
        <v>0</v>
      </c>
      <c r="W39" s="105">
        <f t="shared" si="90"/>
        <v>0</v>
      </c>
      <c r="X39" s="105">
        <f t="shared" si="90"/>
        <v>0</v>
      </c>
      <c r="Y39" s="105">
        <f t="shared" si="90"/>
        <v>0</v>
      </c>
      <c r="Z39" s="105">
        <f t="shared" si="90"/>
        <v>0</v>
      </c>
      <c r="AA39" s="105">
        <f t="shared" si="90"/>
        <v>0</v>
      </c>
      <c r="AB39" s="105">
        <f t="shared" si="90"/>
        <v>0</v>
      </c>
      <c r="AC39" s="105">
        <f t="shared" si="90"/>
        <v>0</v>
      </c>
      <c r="AD39" s="105">
        <f t="shared" si="90"/>
        <v>0</v>
      </c>
      <c r="AE39" s="105">
        <f t="shared" si="90"/>
        <v>-1348.7762168000004</v>
      </c>
      <c r="AF39" s="105">
        <f t="shared" si="90"/>
        <v>0</v>
      </c>
      <c r="AG39" s="105">
        <f t="shared" si="90"/>
        <v>-1348.7762168000004</v>
      </c>
      <c r="AH39" s="105">
        <f t="shared" si="90"/>
        <v>0</v>
      </c>
      <c r="AI39" s="105">
        <f t="shared" si="90"/>
        <v>0</v>
      </c>
      <c r="AJ39" s="105">
        <f t="shared" si="90"/>
        <v>0</v>
      </c>
      <c r="AK39" s="105">
        <f t="shared" si="90"/>
        <v>0</v>
      </c>
      <c r="AL39" s="105">
        <f t="shared" si="90"/>
        <v>0</v>
      </c>
      <c r="AM39" s="105">
        <f t="shared" si="90"/>
        <v>0</v>
      </c>
      <c r="AN39" s="105">
        <f t="shared" si="90"/>
        <v>0</v>
      </c>
      <c r="AO39" s="105">
        <f t="shared" si="90"/>
        <v>0</v>
      </c>
      <c r="AP39" s="105">
        <f t="shared" si="90"/>
        <v>0</v>
      </c>
      <c r="AQ39" s="105">
        <f t="shared" si="90"/>
        <v>-1471.7838740119998</v>
      </c>
      <c r="AR39" s="105">
        <f t="shared" si="90"/>
        <v>0</v>
      </c>
      <c r="AS39" s="105">
        <f t="shared" ref="AS39:BX39" si="91">-IFERROR(VLOOKUP(AS$2,$D$146:$M$169,2,FALSE),)</f>
        <v>-1471.7838740119998</v>
      </c>
      <c r="AT39" s="105">
        <f t="shared" si="91"/>
        <v>0</v>
      </c>
      <c r="AU39" s="105">
        <f t="shared" si="91"/>
        <v>0</v>
      </c>
      <c r="AV39" s="105">
        <f t="shared" si="91"/>
        <v>0</v>
      </c>
      <c r="AW39" s="105">
        <f t="shared" si="91"/>
        <v>0</v>
      </c>
      <c r="AX39" s="105">
        <f t="shared" si="91"/>
        <v>0</v>
      </c>
      <c r="AY39" s="105">
        <f t="shared" si="91"/>
        <v>0</v>
      </c>
      <c r="AZ39" s="105">
        <f t="shared" si="91"/>
        <v>0</v>
      </c>
      <c r="BA39" s="105">
        <f t="shared" si="91"/>
        <v>0</v>
      </c>
      <c r="BB39" s="105">
        <f t="shared" si="91"/>
        <v>0</v>
      </c>
      <c r="BC39" s="105">
        <f t="shared" si="91"/>
        <v>-1606.4722909520003</v>
      </c>
      <c r="BD39" s="105">
        <f t="shared" si="91"/>
        <v>0</v>
      </c>
      <c r="BE39" s="105">
        <f t="shared" si="91"/>
        <v>-1606.4722909520003</v>
      </c>
      <c r="BF39" s="105">
        <f t="shared" si="91"/>
        <v>0</v>
      </c>
      <c r="BG39" s="105">
        <f t="shared" si="91"/>
        <v>0</v>
      </c>
      <c r="BH39" s="105">
        <f t="shared" si="91"/>
        <v>0</v>
      </c>
      <c r="BI39" s="105">
        <f t="shared" si="91"/>
        <v>0</v>
      </c>
      <c r="BJ39" s="105">
        <f t="shared" si="91"/>
        <v>0</v>
      </c>
      <c r="BK39" s="105">
        <f t="shared" si="91"/>
        <v>0</v>
      </c>
      <c r="BL39" s="105">
        <f t="shared" si="91"/>
        <v>0</v>
      </c>
      <c r="BM39" s="105">
        <f t="shared" si="91"/>
        <v>0</v>
      </c>
      <c r="BN39" s="105">
        <f t="shared" si="91"/>
        <v>0</v>
      </c>
      <c r="BO39" s="105">
        <f t="shared" si="91"/>
        <v>-1754.0690676200004</v>
      </c>
      <c r="BP39" s="105">
        <f t="shared" si="91"/>
        <v>0</v>
      </c>
      <c r="BQ39" s="105">
        <f t="shared" si="91"/>
        <v>-1754.0690676200004</v>
      </c>
      <c r="BR39" s="105">
        <f t="shared" si="91"/>
        <v>0</v>
      </c>
      <c r="BS39" s="105">
        <f t="shared" si="91"/>
        <v>0</v>
      </c>
      <c r="BT39" s="105">
        <f t="shared" si="91"/>
        <v>0</v>
      </c>
      <c r="BU39" s="105">
        <f t="shared" si="91"/>
        <v>0</v>
      </c>
      <c r="BV39" s="105">
        <f t="shared" si="91"/>
        <v>0</v>
      </c>
      <c r="BW39" s="105">
        <f t="shared" si="91"/>
        <v>0</v>
      </c>
      <c r="BX39" s="105">
        <f t="shared" si="91"/>
        <v>0</v>
      </c>
      <c r="BY39" s="105">
        <f t="shared" ref="BY39:DD39" si="92">-IFERROR(VLOOKUP(BY$2,$D$146:$M$169,2,FALSE),)</f>
        <v>0</v>
      </c>
      <c r="BZ39" s="105">
        <f t="shared" si="92"/>
        <v>0</v>
      </c>
      <c r="CA39" s="105">
        <f t="shared" si="92"/>
        <v>-1915.9245640160002</v>
      </c>
      <c r="CB39" s="105">
        <f t="shared" si="92"/>
        <v>0</v>
      </c>
      <c r="CC39" s="105">
        <f t="shared" si="92"/>
        <v>-1915.9245640160002</v>
      </c>
      <c r="CD39" s="105">
        <f t="shared" si="92"/>
        <v>0</v>
      </c>
      <c r="CE39" s="105">
        <f t="shared" si="92"/>
        <v>0</v>
      </c>
      <c r="CF39" s="105">
        <f t="shared" si="92"/>
        <v>0</v>
      </c>
      <c r="CG39" s="105">
        <f t="shared" si="92"/>
        <v>0</v>
      </c>
      <c r="CH39" s="105">
        <f t="shared" si="92"/>
        <v>0</v>
      </c>
      <c r="CI39" s="105">
        <f t="shared" si="92"/>
        <v>0</v>
      </c>
      <c r="CJ39" s="105">
        <f t="shared" si="92"/>
        <v>0</v>
      </c>
      <c r="CK39" s="105">
        <f t="shared" si="92"/>
        <v>0</v>
      </c>
      <c r="CL39" s="105">
        <f t="shared" si="92"/>
        <v>0</v>
      </c>
      <c r="CM39" s="105">
        <f t="shared" si="92"/>
        <v>-2093.5241761400011</v>
      </c>
      <c r="CN39" s="105">
        <f t="shared" si="92"/>
        <v>0</v>
      </c>
      <c r="CO39" s="105">
        <f t="shared" si="92"/>
        <v>-2093.5241761400011</v>
      </c>
      <c r="CP39" s="105">
        <f t="shared" si="92"/>
        <v>0</v>
      </c>
      <c r="CQ39" s="105">
        <f t="shared" si="92"/>
        <v>0</v>
      </c>
      <c r="CR39" s="105">
        <f t="shared" si="92"/>
        <v>0</v>
      </c>
      <c r="CS39" s="105">
        <f t="shared" si="92"/>
        <v>0</v>
      </c>
      <c r="CT39" s="105">
        <f t="shared" si="92"/>
        <v>0</v>
      </c>
      <c r="CU39" s="105">
        <f t="shared" si="92"/>
        <v>0</v>
      </c>
      <c r="CV39" s="105">
        <f t="shared" si="92"/>
        <v>0</v>
      </c>
      <c r="CW39" s="105">
        <f t="shared" si="92"/>
        <v>0</v>
      </c>
      <c r="CX39" s="105">
        <f t="shared" si="92"/>
        <v>0</v>
      </c>
      <c r="CY39" s="105">
        <f t="shared" si="92"/>
        <v>-2288.5018395920015</v>
      </c>
      <c r="CZ39" s="105">
        <f t="shared" si="92"/>
        <v>0</v>
      </c>
      <c r="DA39" s="105">
        <f t="shared" si="92"/>
        <v>-2288.5018395920015</v>
      </c>
      <c r="DB39" s="105">
        <f t="shared" si="92"/>
        <v>0</v>
      </c>
      <c r="DC39" s="105">
        <f t="shared" si="92"/>
        <v>0</v>
      </c>
      <c r="DD39" s="105">
        <f t="shared" si="92"/>
        <v>0</v>
      </c>
      <c r="DE39" s="105">
        <f t="shared" ref="DE39:EN39" si="93">-IFERROR(VLOOKUP(DE$2,$D$146:$M$169,2,FALSE),)</f>
        <v>0</v>
      </c>
      <c r="DF39" s="105">
        <f t="shared" si="93"/>
        <v>0</v>
      </c>
      <c r="DG39" s="105">
        <f t="shared" si="93"/>
        <v>0</v>
      </c>
      <c r="DH39" s="105">
        <f t="shared" si="93"/>
        <v>0</v>
      </c>
      <c r="DI39" s="105">
        <f t="shared" si="93"/>
        <v>0</v>
      </c>
      <c r="DJ39" s="105">
        <f t="shared" si="93"/>
        <v>0</v>
      </c>
      <c r="DK39" s="105">
        <f t="shared" si="93"/>
        <v>-2502.6548835320013</v>
      </c>
      <c r="DL39" s="105">
        <f t="shared" si="93"/>
        <v>0</v>
      </c>
      <c r="DM39" s="105">
        <f t="shared" si="93"/>
        <v>-2502.6548835320013</v>
      </c>
      <c r="DN39" s="105">
        <f t="shared" si="93"/>
        <v>0</v>
      </c>
      <c r="DO39" s="105">
        <f t="shared" si="93"/>
        <v>0</v>
      </c>
      <c r="DP39" s="105">
        <f t="shared" si="93"/>
        <v>0</v>
      </c>
      <c r="DQ39" s="105">
        <f t="shared" si="93"/>
        <v>0</v>
      </c>
      <c r="DR39" s="105">
        <f t="shared" si="93"/>
        <v>0</v>
      </c>
      <c r="DS39" s="105">
        <f t="shared" si="93"/>
        <v>0</v>
      </c>
      <c r="DT39" s="105">
        <f t="shared" si="93"/>
        <v>0</v>
      </c>
      <c r="DU39" s="105">
        <f t="shared" si="93"/>
        <v>0</v>
      </c>
      <c r="DV39" s="105">
        <f t="shared" si="93"/>
        <v>0</v>
      </c>
      <c r="DW39" s="105">
        <f t="shared" si="93"/>
        <v>-2737.9603700360017</v>
      </c>
      <c r="DX39" s="105">
        <f t="shared" si="93"/>
        <v>0</v>
      </c>
      <c r="DY39" s="105">
        <f t="shared" si="93"/>
        <v>-2737.9603700360017</v>
      </c>
      <c r="DZ39" s="105">
        <f t="shared" si="93"/>
        <v>0</v>
      </c>
      <c r="EA39" s="105">
        <f t="shared" si="93"/>
        <v>0</v>
      </c>
      <c r="EB39" s="105">
        <f t="shared" si="93"/>
        <v>0</v>
      </c>
      <c r="EC39" s="105">
        <f t="shared" si="93"/>
        <v>0</v>
      </c>
      <c r="ED39" s="105">
        <f t="shared" si="93"/>
        <v>0</v>
      </c>
      <c r="EE39" s="105">
        <f t="shared" si="93"/>
        <v>0</v>
      </c>
      <c r="EF39" s="105">
        <f t="shared" si="93"/>
        <v>0</v>
      </c>
      <c r="EG39" s="105">
        <f t="shared" si="93"/>
        <v>0</v>
      </c>
      <c r="EH39" s="105">
        <f t="shared" si="93"/>
        <v>0</v>
      </c>
      <c r="EI39" s="105">
        <f t="shared" si="93"/>
        <v>-2997.0132012116019</v>
      </c>
      <c r="EJ39" s="105">
        <f t="shared" si="93"/>
        <v>0</v>
      </c>
      <c r="EK39" s="105">
        <f t="shared" si="93"/>
        <v>-2997.0132012116019</v>
      </c>
      <c r="EL39" s="105">
        <f t="shared" si="93"/>
        <v>0</v>
      </c>
      <c r="EM39" s="105">
        <f t="shared" si="93"/>
        <v>0</v>
      </c>
      <c r="EN39" s="105">
        <f t="shared" si="93"/>
        <v>0</v>
      </c>
    </row>
    <row r="40" spans="3:144" outlineLevel="1" x14ac:dyDescent="0.2">
      <c r="D40" s="89"/>
      <c r="E40" s="89"/>
      <c r="F40" s="89"/>
      <c r="G40" s="94" t="s">
        <v>129</v>
      </c>
      <c r="H40" s="93" t="s">
        <v>134</v>
      </c>
      <c r="I40" s="93"/>
      <c r="J40" s="93"/>
      <c r="K40" s="91">
        <f>SUM(K37:K39)</f>
        <v>0</v>
      </c>
      <c r="M40" s="91">
        <f t="shared" ref="M40:BX40" si="94">SUM(M37:M39)</f>
        <v>206.05555321933332</v>
      </c>
      <c r="N40" s="91">
        <f t="shared" si="94"/>
        <v>412.11110643866664</v>
      </c>
      <c r="O40" s="91">
        <f t="shared" si="94"/>
        <v>618.16665965799996</v>
      </c>
      <c r="P40" s="91">
        <f t="shared" si="94"/>
        <v>824.22221287733328</v>
      </c>
      <c r="Q40" s="91">
        <f t="shared" si="94"/>
        <v>1030.2777660966667</v>
      </c>
      <c r="R40" s="91">
        <f t="shared" si="94"/>
        <v>1236.3333193160001</v>
      </c>
      <c r="S40" s="91">
        <f t="shared" si="94"/>
        <v>206.05555321933366</v>
      </c>
      <c r="T40" s="91">
        <f t="shared" si="94"/>
        <v>412.11110643866698</v>
      </c>
      <c r="U40" s="91">
        <f t="shared" si="94"/>
        <v>-618.16665965799962</v>
      </c>
      <c r="V40" s="91">
        <f t="shared" si="94"/>
        <v>-412.1111064386663</v>
      </c>
      <c r="W40" s="91">
        <f t="shared" si="94"/>
        <v>-206.05555321933298</v>
      </c>
      <c r="X40" s="91">
        <f t="shared" si="94"/>
        <v>3.4106051316484809E-13</v>
      </c>
      <c r="Y40" s="91">
        <f t="shared" si="94"/>
        <v>224.79603613333373</v>
      </c>
      <c r="Z40" s="91">
        <f t="shared" si="94"/>
        <v>449.59207226666712</v>
      </c>
      <c r="AA40" s="91">
        <f t="shared" si="94"/>
        <v>674.38810840000053</v>
      </c>
      <c r="AB40" s="91">
        <f t="shared" si="94"/>
        <v>899.18414453333389</v>
      </c>
      <c r="AC40" s="91">
        <f t="shared" si="94"/>
        <v>1123.9801806666674</v>
      </c>
      <c r="AD40" s="91">
        <f t="shared" si="94"/>
        <v>1348.7762168000008</v>
      </c>
      <c r="AE40" s="91">
        <f t="shared" si="94"/>
        <v>224.79603613333393</v>
      </c>
      <c r="AF40" s="91">
        <f t="shared" si="94"/>
        <v>449.59207226666729</v>
      </c>
      <c r="AG40" s="91">
        <f t="shared" si="94"/>
        <v>-674.38810839999974</v>
      </c>
      <c r="AH40" s="91">
        <f t="shared" si="94"/>
        <v>-449.59207226666638</v>
      </c>
      <c r="AI40" s="91">
        <f t="shared" si="94"/>
        <v>-224.79603613333299</v>
      </c>
      <c r="AJ40" s="91">
        <f t="shared" si="94"/>
        <v>3.979039320256561E-13</v>
      </c>
      <c r="AK40" s="91">
        <f t="shared" si="94"/>
        <v>245.29731233533371</v>
      </c>
      <c r="AL40" s="91">
        <f t="shared" si="94"/>
        <v>490.59462467066703</v>
      </c>
      <c r="AM40" s="91">
        <f t="shared" si="94"/>
        <v>735.89193700600038</v>
      </c>
      <c r="AN40" s="91">
        <f t="shared" si="94"/>
        <v>981.18924934133372</v>
      </c>
      <c r="AO40" s="91">
        <f t="shared" si="94"/>
        <v>1226.486561676667</v>
      </c>
      <c r="AP40" s="91">
        <f t="shared" si="94"/>
        <v>1471.7838740120003</v>
      </c>
      <c r="AQ40" s="91">
        <f t="shared" si="94"/>
        <v>245.2973123353338</v>
      </c>
      <c r="AR40" s="91">
        <f t="shared" si="94"/>
        <v>490.59462467066714</v>
      </c>
      <c r="AS40" s="91">
        <f t="shared" si="94"/>
        <v>-735.89193700599935</v>
      </c>
      <c r="AT40" s="91">
        <f t="shared" si="94"/>
        <v>-490.59462467066601</v>
      </c>
      <c r="AU40" s="91">
        <f t="shared" si="94"/>
        <v>-245.29731233533269</v>
      </c>
      <c r="AV40" s="91">
        <f t="shared" si="94"/>
        <v>6.2527760746888816E-13</v>
      </c>
      <c r="AW40" s="91">
        <f t="shared" si="94"/>
        <v>267.74538182533399</v>
      </c>
      <c r="AX40" s="91">
        <f t="shared" si="94"/>
        <v>535.4907636506673</v>
      </c>
      <c r="AY40" s="91">
        <f t="shared" si="94"/>
        <v>803.23614547600073</v>
      </c>
      <c r="AZ40" s="91">
        <f t="shared" si="94"/>
        <v>1070.9815273013342</v>
      </c>
      <c r="BA40" s="91">
        <f t="shared" si="94"/>
        <v>1338.7269091266676</v>
      </c>
      <c r="BB40" s="91">
        <f t="shared" si="94"/>
        <v>1606.472290952001</v>
      </c>
      <c r="BC40" s="91">
        <f t="shared" si="94"/>
        <v>267.74538182533411</v>
      </c>
      <c r="BD40" s="91">
        <f t="shared" si="94"/>
        <v>535.49076365066753</v>
      </c>
      <c r="BE40" s="91">
        <f t="shared" si="94"/>
        <v>-803.23614547599936</v>
      </c>
      <c r="BF40" s="91">
        <f t="shared" si="94"/>
        <v>-535.49076365066594</v>
      </c>
      <c r="BG40" s="91">
        <f t="shared" si="94"/>
        <v>-267.74538182533257</v>
      </c>
      <c r="BH40" s="91">
        <f t="shared" si="94"/>
        <v>7.9580786405131221E-13</v>
      </c>
      <c r="BI40" s="91">
        <f t="shared" si="94"/>
        <v>292.3448446033342</v>
      </c>
      <c r="BJ40" s="91">
        <f t="shared" si="94"/>
        <v>584.68968920666759</v>
      </c>
      <c r="BK40" s="91">
        <f t="shared" si="94"/>
        <v>877.03453381000099</v>
      </c>
      <c r="BL40" s="91">
        <f t="shared" si="94"/>
        <v>1169.3793784133345</v>
      </c>
      <c r="BM40" s="91">
        <f t="shared" si="94"/>
        <v>1461.724223016668</v>
      </c>
      <c r="BN40" s="91">
        <f t="shared" si="94"/>
        <v>1754.0690676200015</v>
      </c>
      <c r="BO40" s="91">
        <f t="shared" si="94"/>
        <v>292.34484460333465</v>
      </c>
      <c r="BP40" s="91">
        <f t="shared" si="94"/>
        <v>584.68968920666805</v>
      </c>
      <c r="BQ40" s="91">
        <f t="shared" si="94"/>
        <v>-877.03453380999895</v>
      </c>
      <c r="BR40" s="91">
        <f t="shared" si="94"/>
        <v>-584.68968920666555</v>
      </c>
      <c r="BS40" s="91">
        <f t="shared" si="94"/>
        <v>-292.34484460333215</v>
      </c>
      <c r="BT40" s="91">
        <f t="shared" si="94"/>
        <v>1.2505552149377763E-12</v>
      </c>
      <c r="BU40" s="91">
        <f t="shared" si="94"/>
        <v>319.32076066933462</v>
      </c>
      <c r="BV40" s="91">
        <f t="shared" si="94"/>
        <v>638.64152133866799</v>
      </c>
      <c r="BW40" s="91">
        <f t="shared" si="94"/>
        <v>957.96228200800135</v>
      </c>
      <c r="BX40" s="91">
        <f t="shared" si="94"/>
        <v>1277.2830426773348</v>
      </c>
      <c r="BY40" s="91">
        <f t="shared" ref="BY40:EJ40" si="95">SUM(BY37:BY39)</f>
        <v>1596.6038033466682</v>
      </c>
      <c r="BZ40" s="91">
        <f t="shared" si="95"/>
        <v>1915.9245640160016</v>
      </c>
      <c r="CA40" s="91">
        <f t="shared" si="95"/>
        <v>319.3207606693345</v>
      </c>
      <c r="CB40" s="91">
        <f t="shared" si="95"/>
        <v>638.64152133866787</v>
      </c>
      <c r="CC40" s="91">
        <f t="shared" si="95"/>
        <v>-957.96228200799897</v>
      </c>
      <c r="CD40" s="91">
        <f t="shared" si="95"/>
        <v>-638.6415213386656</v>
      </c>
      <c r="CE40" s="91">
        <f t="shared" si="95"/>
        <v>-319.32076066933223</v>
      </c>
      <c r="CF40" s="91">
        <f t="shared" si="95"/>
        <v>1.1368683772161603E-12</v>
      </c>
      <c r="CG40" s="91">
        <f t="shared" si="95"/>
        <v>348.92069602333464</v>
      </c>
      <c r="CH40" s="91">
        <f t="shared" si="95"/>
        <v>697.84139204666815</v>
      </c>
      <c r="CI40" s="91">
        <f t="shared" si="95"/>
        <v>1046.7620880700017</v>
      </c>
      <c r="CJ40" s="91">
        <f t="shared" si="95"/>
        <v>1395.6827840933352</v>
      </c>
      <c r="CK40" s="91">
        <f t="shared" si="95"/>
        <v>1744.6034801166686</v>
      </c>
      <c r="CL40" s="91">
        <f t="shared" si="95"/>
        <v>2093.5241761400021</v>
      </c>
      <c r="CM40" s="91">
        <f t="shared" si="95"/>
        <v>348.92069602333459</v>
      </c>
      <c r="CN40" s="91">
        <f t="shared" si="95"/>
        <v>697.84139204666803</v>
      </c>
      <c r="CO40" s="91">
        <f t="shared" si="95"/>
        <v>-1046.7620880699997</v>
      </c>
      <c r="CP40" s="91">
        <f t="shared" si="95"/>
        <v>-697.84139204666621</v>
      </c>
      <c r="CQ40" s="91">
        <f t="shared" si="95"/>
        <v>-348.92069602333271</v>
      </c>
      <c r="CR40" s="91">
        <f t="shared" si="95"/>
        <v>7.9580786405131221E-13</v>
      </c>
      <c r="CS40" s="91">
        <f t="shared" si="95"/>
        <v>381.41697326533438</v>
      </c>
      <c r="CT40" s="91">
        <f t="shared" si="95"/>
        <v>762.83394653066796</v>
      </c>
      <c r="CU40" s="91">
        <f t="shared" si="95"/>
        <v>1144.2509197960017</v>
      </c>
      <c r="CV40" s="91">
        <f t="shared" si="95"/>
        <v>1525.6678930613352</v>
      </c>
      <c r="CW40" s="91">
        <f t="shared" si="95"/>
        <v>1907.0848663266688</v>
      </c>
      <c r="CX40" s="91">
        <f t="shared" si="95"/>
        <v>2288.5018395920024</v>
      </c>
      <c r="CY40" s="91">
        <f t="shared" si="95"/>
        <v>381.41697326533449</v>
      </c>
      <c r="CZ40" s="91">
        <f t="shared" si="95"/>
        <v>762.83394653066807</v>
      </c>
      <c r="DA40" s="91">
        <f t="shared" si="95"/>
        <v>-1144.2509197959998</v>
      </c>
      <c r="DB40" s="91">
        <f t="shared" si="95"/>
        <v>-762.83394653066625</v>
      </c>
      <c r="DC40" s="91">
        <f t="shared" si="95"/>
        <v>-381.41697326533267</v>
      </c>
      <c r="DD40" s="91">
        <f t="shared" si="95"/>
        <v>9.0949470177292824E-13</v>
      </c>
      <c r="DE40" s="91">
        <f t="shared" si="95"/>
        <v>417.10914725533445</v>
      </c>
      <c r="DF40" s="91">
        <f t="shared" si="95"/>
        <v>834.21829451066799</v>
      </c>
      <c r="DG40" s="91">
        <f t="shared" si="95"/>
        <v>1251.3274417660016</v>
      </c>
      <c r="DH40" s="91">
        <f t="shared" si="95"/>
        <v>1668.4365890213351</v>
      </c>
      <c r="DI40" s="91">
        <f t="shared" si="95"/>
        <v>2085.5457362766688</v>
      </c>
      <c r="DJ40" s="91">
        <f t="shared" si="95"/>
        <v>2502.6548835320023</v>
      </c>
      <c r="DK40" s="91">
        <f t="shared" si="95"/>
        <v>417.10914725533439</v>
      </c>
      <c r="DL40" s="91">
        <f t="shared" si="95"/>
        <v>834.21829451066787</v>
      </c>
      <c r="DM40" s="91">
        <f t="shared" si="95"/>
        <v>-1251.327441766</v>
      </c>
      <c r="DN40" s="91">
        <f t="shared" si="95"/>
        <v>-834.21829451066651</v>
      </c>
      <c r="DO40" s="91">
        <f t="shared" si="95"/>
        <v>-417.10914725533297</v>
      </c>
      <c r="DP40" s="91">
        <f t="shared" si="95"/>
        <v>5.6843418860808015E-13</v>
      </c>
      <c r="DQ40" s="91">
        <f t="shared" si="95"/>
        <v>456.32672833933418</v>
      </c>
      <c r="DR40" s="91">
        <f t="shared" si="95"/>
        <v>912.65345667866779</v>
      </c>
      <c r="DS40" s="91">
        <f t="shared" si="95"/>
        <v>1368.9801850180015</v>
      </c>
      <c r="DT40" s="91">
        <f t="shared" si="95"/>
        <v>1825.3069133573351</v>
      </c>
      <c r="DU40" s="91">
        <f t="shared" si="95"/>
        <v>2281.6336416966687</v>
      </c>
      <c r="DV40" s="91">
        <f t="shared" si="95"/>
        <v>2737.9603700360021</v>
      </c>
      <c r="DW40" s="91">
        <f t="shared" si="95"/>
        <v>456.32672833933384</v>
      </c>
      <c r="DX40" s="91">
        <f t="shared" si="95"/>
        <v>912.65345667866745</v>
      </c>
      <c r="DY40" s="91">
        <f t="shared" si="95"/>
        <v>-1368.9801850180006</v>
      </c>
      <c r="DZ40" s="91">
        <f t="shared" si="95"/>
        <v>-912.653456678667</v>
      </c>
      <c r="EA40" s="91">
        <f t="shared" si="95"/>
        <v>-456.32672833933339</v>
      </c>
      <c r="EB40" s="91">
        <f t="shared" si="95"/>
        <v>2.2737367544323206E-13</v>
      </c>
      <c r="EC40" s="91">
        <f t="shared" si="95"/>
        <v>499.50220020193387</v>
      </c>
      <c r="ED40" s="91">
        <f t="shared" si="95"/>
        <v>999.00440040386752</v>
      </c>
      <c r="EE40" s="91">
        <f t="shared" si="95"/>
        <v>1498.5066006058012</v>
      </c>
      <c r="EF40" s="91">
        <f t="shared" si="95"/>
        <v>1998.0088008077348</v>
      </c>
      <c r="EG40" s="91">
        <f t="shared" si="95"/>
        <v>2497.5110010096687</v>
      </c>
      <c r="EH40" s="91">
        <f t="shared" si="95"/>
        <v>2997.0132012116023</v>
      </c>
      <c r="EI40" s="91">
        <f t="shared" si="95"/>
        <v>499.5022002019341</v>
      </c>
      <c r="EJ40" s="91">
        <f t="shared" si="95"/>
        <v>999.00440040386775</v>
      </c>
      <c r="EK40" s="91">
        <f t="shared" ref="EK40:EN40" si="96">SUM(EK37:EK39)</f>
        <v>-1498.5066006058005</v>
      </c>
      <c r="EL40" s="91">
        <f t="shared" si="96"/>
        <v>-999.00440040386684</v>
      </c>
      <c r="EM40" s="91">
        <f t="shared" si="96"/>
        <v>-499.50220020193319</v>
      </c>
      <c r="EN40" s="91">
        <f t="shared" si="96"/>
        <v>4.5474735088646412E-13</v>
      </c>
    </row>
    <row r="41" spans="3:144" outlineLevel="1" x14ac:dyDescent="0.2"/>
    <row r="42" spans="3:144" outlineLevel="1" x14ac:dyDescent="0.2">
      <c r="C42" s="168" t="str">
        <f>C172</f>
        <v>종합부동산세 (주택분)</v>
      </c>
      <c r="D42" s="169"/>
      <c r="E42" s="169"/>
      <c r="F42" s="89"/>
      <c r="G42" s="89"/>
      <c r="H42" s="93" t="s">
        <v>50</v>
      </c>
      <c r="I42" s="93"/>
      <c r="J42" s="93"/>
      <c r="K42" s="91">
        <f>M42</f>
        <v>0</v>
      </c>
      <c r="M42" s="91">
        <v>0</v>
      </c>
      <c r="N42" s="91">
        <f t="shared" ref="N42:BY42" si="97">M45</f>
        <v>0</v>
      </c>
      <c r="O42" s="91">
        <f t="shared" si="97"/>
        <v>0</v>
      </c>
      <c r="P42" s="91">
        <f t="shared" si="97"/>
        <v>0</v>
      </c>
      <c r="Q42" s="91">
        <f t="shared" si="97"/>
        <v>0</v>
      </c>
      <c r="R42" s="91">
        <f t="shared" si="97"/>
        <v>0</v>
      </c>
      <c r="S42" s="91">
        <f t="shared" si="97"/>
        <v>0</v>
      </c>
      <c r="T42" s="91">
        <f t="shared" si="97"/>
        <v>0</v>
      </c>
      <c r="U42" s="91">
        <f t="shared" si="97"/>
        <v>0</v>
      </c>
      <c r="V42" s="91">
        <f t="shared" si="97"/>
        <v>0</v>
      </c>
      <c r="W42" s="91">
        <f t="shared" si="97"/>
        <v>0</v>
      </c>
      <c r="X42" s="91">
        <f t="shared" si="97"/>
        <v>0</v>
      </c>
      <c r="Y42" s="91">
        <f t="shared" si="97"/>
        <v>0</v>
      </c>
      <c r="Z42" s="91">
        <f t="shared" si="97"/>
        <v>15.160754716981133</v>
      </c>
      <c r="AA42" s="91">
        <f t="shared" si="97"/>
        <v>30.321509433962266</v>
      </c>
      <c r="AB42" s="91">
        <f t="shared" si="97"/>
        <v>45.482264150943401</v>
      </c>
      <c r="AC42" s="91">
        <f t="shared" si="97"/>
        <v>60.643018867924532</v>
      </c>
      <c r="AD42" s="91">
        <f t="shared" si="97"/>
        <v>75.80377358490567</v>
      </c>
      <c r="AE42" s="91">
        <f t="shared" si="97"/>
        <v>90.964528301886801</v>
      </c>
      <c r="AF42" s="91">
        <f t="shared" si="97"/>
        <v>106.12528301886793</v>
      </c>
      <c r="AG42" s="91">
        <f t="shared" si="97"/>
        <v>121.28603773584906</v>
      </c>
      <c r="AH42" s="91">
        <f t="shared" si="97"/>
        <v>136.44679245283021</v>
      </c>
      <c r="AI42" s="91">
        <f t="shared" si="97"/>
        <v>151.60754716981134</v>
      </c>
      <c r="AJ42" s="91">
        <f t="shared" si="97"/>
        <v>166.76830188679247</v>
      </c>
      <c r="AK42" s="91">
        <f t="shared" si="97"/>
        <v>0</v>
      </c>
      <c r="AL42" s="91">
        <f t="shared" si="97"/>
        <v>34.957048543689361</v>
      </c>
      <c r="AM42" s="91">
        <f t="shared" si="97"/>
        <v>69.914097087378721</v>
      </c>
      <c r="AN42" s="91">
        <f t="shared" si="97"/>
        <v>104.87114563106809</v>
      </c>
      <c r="AO42" s="91">
        <f t="shared" si="97"/>
        <v>139.82819417475744</v>
      </c>
      <c r="AP42" s="91">
        <f t="shared" si="97"/>
        <v>174.7852427184468</v>
      </c>
      <c r="AQ42" s="91">
        <f t="shared" si="97"/>
        <v>209.74229126213615</v>
      </c>
      <c r="AR42" s="91">
        <f t="shared" si="97"/>
        <v>244.6993398058255</v>
      </c>
      <c r="AS42" s="91">
        <f t="shared" si="97"/>
        <v>279.65638834951488</v>
      </c>
      <c r="AT42" s="91">
        <f t="shared" si="97"/>
        <v>314.61343689320427</v>
      </c>
      <c r="AU42" s="91">
        <f t="shared" si="97"/>
        <v>349.57048543689365</v>
      </c>
      <c r="AV42" s="91">
        <f t="shared" si="97"/>
        <v>384.52753398058303</v>
      </c>
      <c r="AW42" s="91">
        <f t="shared" si="97"/>
        <v>0</v>
      </c>
      <c r="AX42" s="91">
        <f t="shared" si="97"/>
        <v>59.826721880246303</v>
      </c>
      <c r="AY42" s="91">
        <f t="shared" si="97"/>
        <v>119.65344376049261</v>
      </c>
      <c r="AZ42" s="91">
        <f t="shared" si="97"/>
        <v>179.4801656407389</v>
      </c>
      <c r="BA42" s="91">
        <f t="shared" si="97"/>
        <v>239.30688752098521</v>
      </c>
      <c r="BB42" s="91">
        <f t="shared" si="97"/>
        <v>299.13360940123152</v>
      </c>
      <c r="BC42" s="91">
        <f t="shared" si="97"/>
        <v>358.96033128147781</v>
      </c>
      <c r="BD42" s="91">
        <f t="shared" si="97"/>
        <v>418.78705316172409</v>
      </c>
      <c r="BE42" s="91">
        <f t="shared" si="97"/>
        <v>478.61377504197037</v>
      </c>
      <c r="BF42" s="91">
        <f t="shared" si="97"/>
        <v>538.44049692221665</v>
      </c>
      <c r="BG42" s="91">
        <f t="shared" si="97"/>
        <v>598.26721880246293</v>
      </c>
      <c r="BH42" s="91">
        <f t="shared" si="97"/>
        <v>658.09394068270922</v>
      </c>
      <c r="BI42" s="91">
        <f t="shared" si="97"/>
        <v>0</v>
      </c>
      <c r="BJ42" s="91">
        <f t="shared" si="97"/>
        <v>86.005243483343179</v>
      </c>
      <c r="BK42" s="91">
        <f t="shared" si="97"/>
        <v>172.01048696668636</v>
      </c>
      <c r="BL42" s="91">
        <f t="shared" si="97"/>
        <v>258.01573045002954</v>
      </c>
      <c r="BM42" s="91">
        <f t="shared" si="97"/>
        <v>344.02097393337272</v>
      </c>
      <c r="BN42" s="91">
        <f t="shared" si="97"/>
        <v>430.02621741671589</v>
      </c>
      <c r="BO42" s="91">
        <f t="shared" si="97"/>
        <v>516.03146090005907</v>
      </c>
      <c r="BP42" s="91">
        <f t="shared" si="97"/>
        <v>602.03670438340225</v>
      </c>
      <c r="BQ42" s="91">
        <f t="shared" si="97"/>
        <v>688.04194786674543</v>
      </c>
      <c r="BR42" s="91">
        <f t="shared" si="97"/>
        <v>774.04719135008861</v>
      </c>
      <c r="BS42" s="91">
        <f t="shared" si="97"/>
        <v>860.05243483343179</v>
      </c>
      <c r="BT42" s="91">
        <f t="shared" si="97"/>
        <v>946.05767831677497</v>
      </c>
      <c r="BU42" s="91">
        <f t="shared" si="97"/>
        <v>0</v>
      </c>
      <c r="BV42" s="91">
        <f t="shared" si="97"/>
        <v>135.3673299456955</v>
      </c>
      <c r="BW42" s="91">
        <f t="shared" si="97"/>
        <v>270.734659891391</v>
      </c>
      <c r="BX42" s="91">
        <f t="shared" si="97"/>
        <v>406.10198983708653</v>
      </c>
      <c r="BY42" s="91">
        <f t="shared" si="97"/>
        <v>541.46931978278201</v>
      </c>
      <c r="BZ42" s="91">
        <f t="shared" ref="BZ42:EK42" si="98">BY45</f>
        <v>676.83664972847748</v>
      </c>
      <c r="CA42" s="91">
        <f t="shared" si="98"/>
        <v>812.20397967417296</v>
      </c>
      <c r="CB42" s="91">
        <f t="shared" si="98"/>
        <v>947.57130961986843</v>
      </c>
      <c r="CC42" s="91">
        <f t="shared" si="98"/>
        <v>1082.938639565564</v>
      </c>
      <c r="CD42" s="91">
        <f t="shared" si="98"/>
        <v>1218.3059695112595</v>
      </c>
      <c r="CE42" s="91">
        <f t="shared" si="98"/>
        <v>1353.673299456955</v>
      </c>
      <c r="CF42" s="91">
        <f t="shared" si="98"/>
        <v>1489.0406294026504</v>
      </c>
      <c r="CG42" s="91">
        <f t="shared" si="98"/>
        <v>0</v>
      </c>
      <c r="CH42" s="91">
        <f t="shared" si="98"/>
        <v>197.31996995003715</v>
      </c>
      <c r="CI42" s="91">
        <f t="shared" si="98"/>
        <v>394.6399399000743</v>
      </c>
      <c r="CJ42" s="91">
        <f t="shared" si="98"/>
        <v>591.95990985011144</v>
      </c>
      <c r="CK42" s="91">
        <f t="shared" si="98"/>
        <v>789.27987980014859</v>
      </c>
      <c r="CL42" s="91">
        <f t="shared" si="98"/>
        <v>986.59984975018574</v>
      </c>
      <c r="CM42" s="91">
        <f t="shared" si="98"/>
        <v>1183.9198197002229</v>
      </c>
      <c r="CN42" s="91">
        <f t="shared" si="98"/>
        <v>1381.23978965026</v>
      </c>
      <c r="CO42" s="91">
        <f t="shared" si="98"/>
        <v>1578.5597596002972</v>
      </c>
      <c r="CP42" s="91">
        <f t="shared" si="98"/>
        <v>1775.8797295503343</v>
      </c>
      <c r="CQ42" s="91">
        <f t="shared" si="98"/>
        <v>1973.1996995003715</v>
      </c>
      <c r="CR42" s="91">
        <f t="shared" si="98"/>
        <v>2170.5196694504084</v>
      </c>
      <c r="CS42" s="91">
        <f t="shared" si="98"/>
        <v>0</v>
      </c>
      <c r="CT42" s="91">
        <f t="shared" si="98"/>
        <v>265.91679260685652</v>
      </c>
      <c r="CU42" s="91">
        <f t="shared" si="98"/>
        <v>531.83358521371304</v>
      </c>
      <c r="CV42" s="91">
        <f t="shared" si="98"/>
        <v>797.75037782056961</v>
      </c>
      <c r="CW42" s="91">
        <f t="shared" si="98"/>
        <v>1063.6671704274261</v>
      </c>
      <c r="CX42" s="91">
        <f t="shared" si="98"/>
        <v>1329.5839630342825</v>
      </c>
      <c r="CY42" s="91">
        <f t="shared" si="98"/>
        <v>1595.500755641139</v>
      </c>
      <c r="CZ42" s="91">
        <f t="shared" si="98"/>
        <v>1861.4175482479955</v>
      </c>
      <c r="DA42" s="91">
        <f t="shared" si="98"/>
        <v>2127.3343408548521</v>
      </c>
      <c r="DB42" s="91">
        <f t="shared" si="98"/>
        <v>2393.2511334617088</v>
      </c>
      <c r="DC42" s="91">
        <f t="shared" si="98"/>
        <v>2659.1679260685655</v>
      </c>
      <c r="DD42" s="91">
        <f t="shared" si="98"/>
        <v>2925.0847186754222</v>
      </c>
      <c r="DE42" s="91">
        <f t="shared" si="98"/>
        <v>0</v>
      </c>
      <c r="DF42" s="91">
        <f t="shared" si="98"/>
        <v>376.20807967534284</v>
      </c>
      <c r="DG42" s="91">
        <f t="shared" si="98"/>
        <v>752.41615935068569</v>
      </c>
      <c r="DH42" s="91">
        <f t="shared" si="98"/>
        <v>1128.6242390260286</v>
      </c>
      <c r="DI42" s="91">
        <f t="shared" si="98"/>
        <v>1504.8323187013714</v>
      </c>
      <c r="DJ42" s="91">
        <f t="shared" si="98"/>
        <v>1881.0403983767142</v>
      </c>
      <c r="DK42" s="91">
        <f t="shared" si="98"/>
        <v>2257.2484780520572</v>
      </c>
      <c r="DL42" s="91">
        <f t="shared" si="98"/>
        <v>2633.4565577274002</v>
      </c>
      <c r="DM42" s="91">
        <f t="shared" si="98"/>
        <v>3009.6646374027432</v>
      </c>
      <c r="DN42" s="91">
        <f t="shared" si="98"/>
        <v>3385.8727170780862</v>
      </c>
      <c r="DO42" s="91">
        <f t="shared" si="98"/>
        <v>3762.0807967534292</v>
      </c>
      <c r="DP42" s="91">
        <f t="shared" si="98"/>
        <v>4138.2888764287718</v>
      </c>
      <c r="DQ42" s="91">
        <f t="shared" si="98"/>
        <v>0</v>
      </c>
      <c r="DR42" s="91">
        <f t="shared" si="98"/>
        <v>511.3810957675343</v>
      </c>
      <c r="DS42" s="91">
        <f t="shared" si="98"/>
        <v>1022.7621915350686</v>
      </c>
      <c r="DT42" s="91">
        <f t="shared" si="98"/>
        <v>1534.1432873026029</v>
      </c>
      <c r="DU42" s="91">
        <f t="shared" si="98"/>
        <v>2045.5243830701372</v>
      </c>
      <c r="DV42" s="91">
        <f t="shared" si="98"/>
        <v>2556.9054788376716</v>
      </c>
      <c r="DW42" s="91">
        <f t="shared" si="98"/>
        <v>3068.2865746052057</v>
      </c>
      <c r="DX42" s="91">
        <f t="shared" si="98"/>
        <v>3579.6676703727398</v>
      </c>
      <c r="DY42" s="91">
        <f t="shared" si="98"/>
        <v>4091.048766140274</v>
      </c>
      <c r="DZ42" s="91">
        <f t="shared" si="98"/>
        <v>4602.4298619078081</v>
      </c>
      <c r="EA42" s="91">
        <f t="shared" si="98"/>
        <v>5113.8109576753423</v>
      </c>
      <c r="EB42" s="91">
        <f t="shared" si="98"/>
        <v>5625.1920534428764</v>
      </c>
      <c r="EC42" s="91">
        <f t="shared" si="98"/>
        <v>0</v>
      </c>
      <c r="ED42" s="91">
        <f t="shared" si="98"/>
        <v>660.33762466233782</v>
      </c>
      <c r="EE42" s="91">
        <f t="shared" si="98"/>
        <v>1320.6752493246756</v>
      </c>
      <c r="EF42" s="91">
        <f t="shared" si="98"/>
        <v>1981.0128739870133</v>
      </c>
      <c r="EG42" s="91">
        <f t="shared" si="98"/>
        <v>2641.3504986493513</v>
      </c>
      <c r="EH42" s="91">
        <f t="shared" si="98"/>
        <v>3301.6881233116892</v>
      </c>
      <c r="EI42" s="91">
        <f t="shared" si="98"/>
        <v>3962.0257479740271</v>
      </c>
      <c r="EJ42" s="91">
        <f t="shared" si="98"/>
        <v>4622.3633726363651</v>
      </c>
      <c r="EK42" s="91">
        <f t="shared" si="98"/>
        <v>5282.7009972987025</v>
      </c>
      <c r="EL42" s="91">
        <f t="shared" ref="EL42:EN42" si="99">EK45</f>
        <v>5943.03862196104</v>
      </c>
      <c r="EM42" s="91">
        <f t="shared" si="99"/>
        <v>6603.3762466233775</v>
      </c>
      <c r="EN42" s="91">
        <f t="shared" si="99"/>
        <v>7263.713871285715</v>
      </c>
    </row>
    <row r="43" spans="3:144" outlineLevel="1" x14ac:dyDescent="0.2">
      <c r="D43" s="89"/>
      <c r="E43" s="89"/>
      <c r="F43" s="89"/>
      <c r="G43" s="94" t="s">
        <v>135</v>
      </c>
      <c r="H43" s="93" t="s">
        <v>132</v>
      </c>
      <c r="I43" s="93"/>
      <c r="J43" s="93"/>
      <c r="K43" s="91">
        <f>SUM(L43:EB43)</f>
        <v>20185.716438836727</v>
      </c>
      <c r="M43" s="91">
        <f t="shared" ref="M43:BX43" si="100">-SUMIF($5:$5,M$5,44:44)/12</f>
        <v>0</v>
      </c>
      <c r="N43" s="91">
        <f t="shared" si="100"/>
        <v>0</v>
      </c>
      <c r="O43" s="91">
        <f t="shared" si="100"/>
        <v>0</v>
      </c>
      <c r="P43" s="91">
        <f t="shared" si="100"/>
        <v>0</v>
      </c>
      <c r="Q43" s="91">
        <f t="shared" si="100"/>
        <v>0</v>
      </c>
      <c r="R43" s="91">
        <f t="shared" si="100"/>
        <v>0</v>
      </c>
      <c r="S43" s="91">
        <f t="shared" si="100"/>
        <v>0</v>
      </c>
      <c r="T43" s="91">
        <f t="shared" si="100"/>
        <v>0</v>
      </c>
      <c r="U43" s="91">
        <f t="shared" si="100"/>
        <v>0</v>
      </c>
      <c r="V43" s="91">
        <f t="shared" si="100"/>
        <v>0</v>
      </c>
      <c r="W43" s="91">
        <f t="shared" si="100"/>
        <v>0</v>
      </c>
      <c r="X43" s="91">
        <f t="shared" si="100"/>
        <v>0</v>
      </c>
      <c r="Y43" s="91">
        <f t="shared" si="100"/>
        <v>15.160754716981133</v>
      </c>
      <c r="Z43" s="91">
        <f t="shared" si="100"/>
        <v>15.160754716981133</v>
      </c>
      <c r="AA43" s="91">
        <f t="shared" si="100"/>
        <v>15.160754716981133</v>
      </c>
      <c r="AB43" s="91">
        <f t="shared" si="100"/>
        <v>15.160754716981133</v>
      </c>
      <c r="AC43" s="91">
        <f t="shared" si="100"/>
        <v>15.160754716981133</v>
      </c>
      <c r="AD43" s="91">
        <f t="shared" si="100"/>
        <v>15.160754716981133</v>
      </c>
      <c r="AE43" s="91">
        <f t="shared" si="100"/>
        <v>15.160754716981133</v>
      </c>
      <c r="AF43" s="91">
        <f t="shared" si="100"/>
        <v>15.160754716981133</v>
      </c>
      <c r="AG43" s="91">
        <f t="shared" si="100"/>
        <v>15.160754716981133</v>
      </c>
      <c r="AH43" s="91">
        <f t="shared" si="100"/>
        <v>15.160754716981133</v>
      </c>
      <c r="AI43" s="91">
        <f t="shared" si="100"/>
        <v>15.160754716981133</v>
      </c>
      <c r="AJ43" s="91">
        <f t="shared" si="100"/>
        <v>15.160754716981133</v>
      </c>
      <c r="AK43" s="91">
        <f t="shared" si="100"/>
        <v>34.957048543689361</v>
      </c>
      <c r="AL43" s="91">
        <f t="shared" si="100"/>
        <v>34.957048543689361</v>
      </c>
      <c r="AM43" s="91">
        <f t="shared" si="100"/>
        <v>34.957048543689361</v>
      </c>
      <c r="AN43" s="91">
        <f t="shared" si="100"/>
        <v>34.957048543689361</v>
      </c>
      <c r="AO43" s="91">
        <f t="shared" si="100"/>
        <v>34.957048543689361</v>
      </c>
      <c r="AP43" s="91">
        <f t="shared" si="100"/>
        <v>34.957048543689361</v>
      </c>
      <c r="AQ43" s="91">
        <f t="shared" si="100"/>
        <v>34.957048543689361</v>
      </c>
      <c r="AR43" s="91">
        <f t="shared" si="100"/>
        <v>34.957048543689361</v>
      </c>
      <c r="AS43" s="91">
        <f t="shared" si="100"/>
        <v>34.957048543689361</v>
      </c>
      <c r="AT43" s="91">
        <f t="shared" si="100"/>
        <v>34.957048543689361</v>
      </c>
      <c r="AU43" s="91">
        <f t="shared" si="100"/>
        <v>34.957048543689361</v>
      </c>
      <c r="AV43" s="91">
        <f t="shared" si="100"/>
        <v>34.957048543689361</v>
      </c>
      <c r="AW43" s="91">
        <f t="shared" si="100"/>
        <v>59.826721880246303</v>
      </c>
      <c r="AX43" s="91">
        <f t="shared" si="100"/>
        <v>59.826721880246303</v>
      </c>
      <c r="AY43" s="91">
        <f t="shared" si="100"/>
        <v>59.826721880246303</v>
      </c>
      <c r="AZ43" s="91">
        <f t="shared" si="100"/>
        <v>59.826721880246303</v>
      </c>
      <c r="BA43" s="91">
        <f t="shared" si="100"/>
        <v>59.826721880246303</v>
      </c>
      <c r="BB43" s="91">
        <f t="shared" si="100"/>
        <v>59.826721880246303</v>
      </c>
      <c r="BC43" s="91">
        <f t="shared" si="100"/>
        <v>59.826721880246303</v>
      </c>
      <c r="BD43" s="91">
        <f t="shared" si="100"/>
        <v>59.826721880246303</v>
      </c>
      <c r="BE43" s="91">
        <f t="shared" si="100"/>
        <v>59.826721880246303</v>
      </c>
      <c r="BF43" s="91">
        <f t="shared" si="100"/>
        <v>59.826721880246303</v>
      </c>
      <c r="BG43" s="91">
        <f t="shared" si="100"/>
        <v>59.826721880246303</v>
      </c>
      <c r="BH43" s="91">
        <f t="shared" si="100"/>
        <v>59.826721880246303</v>
      </c>
      <c r="BI43" s="91">
        <f t="shared" si="100"/>
        <v>86.005243483343179</v>
      </c>
      <c r="BJ43" s="91">
        <f t="shared" si="100"/>
        <v>86.005243483343179</v>
      </c>
      <c r="BK43" s="91">
        <f t="shared" si="100"/>
        <v>86.005243483343179</v>
      </c>
      <c r="BL43" s="91">
        <f t="shared" si="100"/>
        <v>86.005243483343179</v>
      </c>
      <c r="BM43" s="91">
        <f t="shared" si="100"/>
        <v>86.005243483343179</v>
      </c>
      <c r="BN43" s="91">
        <f t="shared" si="100"/>
        <v>86.005243483343179</v>
      </c>
      <c r="BO43" s="91">
        <f t="shared" si="100"/>
        <v>86.005243483343179</v>
      </c>
      <c r="BP43" s="91">
        <f t="shared" si="100"/>
        <v>86.005243483343179</v>
      </c>
      <c r="BQ43" s="91">
        <f t="shared" si="100"/>
        <v>86.005243483343179</v>
      </c>
      <c r="BR43" s="91">
        <f t="shared" si="100"/>
        <v>86.005243483343179</v>
      </c>
      <c r="BS43" s="91">
        <f t="shared" si="100"/>
        <v>86.005243483343179</v>
      </c>
      <c r="BT43" s="91">
        <f t="shared" si="100"/>
        <v>86.005243483343179</v>
      </c>
      <c r="BU43" s="91">
        <f t="shared" si="100"/>
        <v>135.3673299456955</v>
      </c>
      <c r="BV43" s="91">
        <f t="shared" si="100"/>
        <v>135.3673299456955</v>
      </c>
      <c r="BW43" s="91">
        <f t="shared" si="100"/>
        <v>135.3673299456955</v>
      </c>
      <c r="BX43" s="91">
        <f t="shared" si="100"/>
        <v>135.3673299456955</v>
      </c>
      <c r="BY43" s="91">
        <f t="shared" ref="BY43:EJ43" si="101">-SUMIF($5:$5,BY$5,44:44)/12</f>
        <v>135.3673299456955</v>
      </c>
      <c r="BZ43" s="91">
        <f t="shared" si="101"/>
        <v>135.3673299456955</v>
      </c>
      <c r="CA43" s="91">
        <f t="shared" si="101"/>
        <v>135.3673299456955</v>
      </c>
      <c r="CB43" s="91">
        <f t="shared" si="101"/>
        <v>135.3673299456955</v>
      </c>
      <c r="CC43" s="91">
        <f t="shared" si="101"/>
        <v>135.3673299456955</v>
      </c>
      <c r="CD43" s="91">
        <f t="shared" si="101"/>
        <v>135.3673299456955</v>
      </c>
      <c r="CE43" s="91">
        <f t="shared" si="101"/>
        <v>135.3673299456955</v>
      </c>
      <c r="CF43" s="91">
        <f t="shared" si="101"/>
        <v>135.3673299456955</v>
      </c>
      <c r="CG43" s="91">
        <f t="shared" si="101"/>
        <v>197.31996995003715</v>
      </c>
      <c r="CH43" s="91">
        <f t="shared" si="101"/>
        <v>197.31996995003715</v>
      </c>
      <c r="CI43" s="91">
        <f t="shared" si="101"/>
        <v>197.31996995003715</v>
      </c>
      <c r="CJ43" s="91">
        <f t="shared" si="101"/>
        <v>197.31996995003715</v>
      </c>
      <c r="CK43" s="91">
        <f t="shared" si="101"/>
        <v>197.31996995003715</v>
      </c>
      <c r="CL43" s="91">
        <f t="shared" si="101"/>
        <v>197.31996995003715</v>
      </c>
      <c r="CM43" s="91">
        <f t="shared" si="101"/>
        <v>197.31996995003715</v>
      </c>
      <c r="CN43" s="91">
        <f t="shared" si="101"/>
        <v>197.31996995003715</v>
      </c>
      <c r="CO43" s="91">
        <f t="shared" si="101"/>
        <v>197.31996995003715</v>
      </c>
      <c r="CP43" s="91">
        <f t="shared" si="101"/>
        <v>197.31996995003715</v>
      </c>
      <c r="CQ43" s="91">
        <f t="shared" si="101"/>
        <v>197.31996995003715</v>
      </c>
      <c r="CR43" s="91">
        <f t="shared" si="101"/>
        <v>197.31996995003715</v>
      </c>
      <c r="CS43" s="91">
        <f t="shared" si="101"/>
        <v>265.91679260685652</v>
      </c>
      <c r="CT43" s="91">
        <f t="shared" si="101"/>
        <v>265.91679260685652</v>
      </c>
      <c r="CU43" s="91">
        <f t="shared" si="101"/>
        <v>265.91679260685652</v>
      </c>
      <c r="CV43" s="91">
        <f t="shared" si="101"/>
        <v>265.91679260685652</v>
      </c>
      <c r="CW43" s="91">
        <f t="shared" si="101"/>
        <v>265.91679260685652</v>
      </c>
      <c r="CX43" s="91">
        <f t="shared" si="101"/>
        <v>265.91679260685652</v>
      </c>
      <c r="CY43" s="91">
        <f t="shared" si="101"/>
        <v>265.91679260685652</v>
      </c>
      <c r="CZ43" s="91">
        <f t="shared" si="101"/>
        <v>265.91679260685652</v>
      </c>
      <c r="DA43" s="91">
        <f t="shared" si="101"/>
        <v>265.91679260685652</v>
      </c>
      <c r="DB43" s="91">
        <f t="shared" si="101"/>
        <v>265.91679260685652</v>
      </c>
      <c r="DC43" s="91">
        <f t="shared" si="101"/>
        <v>265.91679260685652</v>
      </c>
      <c r="DD43" s="91">
        <f t="shared" si="101"/>
        <v>265.91679260685652</v>
      </c>
      <c r="DE43" s="91">
        <f t="shared" si="101"/>
        <v>376.20807967534284</v>
      </c>
      <c r="DF43" s="91">
        <f t="shared" si="101"/>
        <v>376.20807967534284</v>
      </c>
      <c r="DG43" s="91">
        <f t="shared" si="101"/>
        <v>376.20807967534284</v>
      </c>
      <c r="DH43" s="91">
        <f t="shared" si="101"/>
        <v>376.20807967534284</v>
      </c>
      <c r="DI43" s="91">
        <f t="shared" si="101"/>
        <v>376.20807967534284</v>
      </c>
      <c r="DJ43" s="91">
        <f t="shared" si="101"/>
        <v>376.20807967534284</v>
      </c>
      <c r="DK43" s="91">
        <f t="shared" si="101"/>
        <v>376.20807967534284</v>
      </c>
      <c r="DL43" s="91">
        <f t="shared" si="101"/>
        <v>376.20807967534284</v>
      </c>
      <c r="DM43" s="91">
        <f t="shared" si="101"/>
        <v>376.20807967534284</v>
      </c>
      <c r="DN43" s="91">
        <f t="shared" si="101"/>
        <v>376.20807967534284</v>
      </c>
      <c r="DO43" s="91">
        <f t="shared" si="101"/>
        <v>376.20807967534284</v>
      </c>
      <c r="DP43" s="91">
        <f t="shared" si="101"/>
        <v>376.20807967534284</v>
      </c>
      <c r="DQ43" s="91">
        <f t="shared" si="101"/>
        <v>511.3810957675343</v>
      </c>
      <c r="DR43" s="91">
        <f t="shared" si="101"/>
        <v>511.3810957675343</v>
      </c>
      <c r="DS43" s="91">
        <f t="shared" si="101"/>
        <v>511.3810957675343</v>
      </c>
      <c r="DT43" s="91">
        <f t="shared" si="101"/>
        <v>511.3810957675343</v>
      </c>
      <c r="DU43" s="91">
        <f t="shared" si="101"/>
        <v>511.3810957675343</v>
      </c>
      <c r="DV43" s="91">
        <f t="shared" si="101"/>
        <v>511.3810957675343</v>
      </c>
      <c r="DW43" s="91">
        <f t="shared" si="101"/>
        <v>511.3810957675343</v>
      </c>
      <c r="DX43" s="91">
        <f t="shared" si="101"/>
        <v>511.3810957675343</v>
      </c>
      <c r="DY43" s="91">
        <f t="shared" si="101"/>
        <v>511.3810957675343</v>
      </c>
      <c r="DZ43" s="91">
        <f t="shared" si="101"/>
        <v>511.3810957675343</v>
      </c>
      <c r="EA43" s="91">
        <f t="shared" si="101"/>
        <v>511.3810957675343</v>
      </c>
      <c r="EB43" s="91">
        <f t="shared" si="101"/>
        <v>511.3810957675343</v>
      </c>
      <c r="EC43" s="91">
        <f t="shared" si="101"/>
        <v>660.33762466233782</v>
      </c>
      <c r="ED43" s="91">
        <f t="shared" si="101"/>
        <v>660.33762466233782</v>
      </c>
      <c r="EE43" s="91">
        <f t="shared" si="101"/>
        <v>660.33762466233782</v>
      </c>
      <c r="EF43" s="91">
        <f t="shared" si="101"/>
        <v>660.33762466233782</v>
      </c>
      <c r="EG43" s="91">
        <f t="shared" si="101"/>
        <v>660.33762466233782</v>
      </c>
      <c r="EH43" s="91">
        <f t="shared" si="101"/>
        <v>660.33762466233782</v>
      </c>
      <c r="EI43" s="91">
        <f t="shared" si="101"/>
        <v>660.33762466233782</v>
      </c>
      <c r="EJ43" s="91">
        <f t="shared" si="101"/>
        <v>660.33762466233782</v>
      </c>
      <c r="EK43" s="91">
        <f t="shared" ref="EK43:EN43" si="102">-SUMIF($5:$5,EK$5,44:44)/12</f>
        <v>660.33762466233782</v>
      </c>
      <c r="EL43" s="91">
        <f t="shared" si="102"/>
        <v>660.33762466233782</v>
      </c>
      <c r="EM43" s="91">
        <f t="shared" si="102"/>
        <v>660.33762466233782</v>
      </c>
      <c r="EN43" s="91">
        <f t="shared" si="102"/>
        <v>660.33762466233782</v>
      </c>
    </row>
    <row r="44" spans="3:144" outlineLevel="1" x14ac:dyDescent="0.2">
      <c r="D44" s="89"/>
      <c r="E44" s="89"/>
      <c r="F44" s="89"/>
      <c r="G44" s="94" t="s">
        <v>133</v>
      </c>
      <c r="H44" s="104" t="s">
        <v>128</v>
      </c>
      <c r="I44" s="104"/>
      <c r="J44" s="104"/>
      <c r="K44" s="105">
        <f>SUM(L44:EB44)</f>
        <v>-20185.716438836716</v>
      </c>
      <c r="L44" s="104"/>
      <c r="M44" s="105">
        <f t="shared" ref="M44:AR44" si="103">-IFERROR(VLOOKUP(M$2,$D$177:$O$188,2,FALSE),)</f>
        <v>0</v>
      </c>
      <c r="N44" s="105">
        <f t="shared" si="103"/>
        <v>0</v>
      </c>
      <c r="O44" s="105">
        <f t="shared" si="103"/>
        <v>0</v>
      </c>
      <c r="P44" s="105">
        <f t="shared" si="103"/>
        <v>0</v>
      </c>
      <c r="Q44" s="105">
        <f t="shared" si="103"/>
        <v>0</v>
      </c>
      <c r="R44" s="105">
        <f t="shared" si="103"/>
        <v>0</v>
      </c>
      <c r="S44" s="105">
        <f t="shared" si="103"/>
        <v>0</v>
      </c>
      <c r="T44" s="105">
        <f t="shared" si="103"/>
        <v>0</v>
      </c>
      <c r="U44" s="105">
        <f t="shared" si="103"/>
        <v>0</v>
      </c>
      <c r="V44" s="105">
        <f t="shared" si="103"/>
        <v>0</v>
      </c>
      <c r="W44" s="105">
        <f t="shared" si="103"/>
        <v>0</v>
      </c>
      <c r="X44" s="105">
        <f t="shared" si="103"/>
        <v>0</v>
      </c>
      <c r="Y44" s="105">
        <f t="shared" si="103"/>
        <v>0</v>
      </c>
      <c r="Z44" s="105">
        <f t="shared" si="103"/>
        <v>0</v>
      </c>
      <c r="AA44" s="105">
        <f t="shared" si="103"/>
        <v>0</v>
      </c>
      <c r="AB44" s="105">
        <f t="shared" si="103"/>
        <v>0</v>
      </c>
      <c r="AC44" s="105">
        <f t="shared" si="103"/>
        <v>0</v>
      </c>
      <c r="AD44" s="105">
        <f t="shared" si="103"/>
        <v>0</v>
      </c>
      <c r="AE44" s="105">
        <f t="shared" si="103"/>
        <v>0</v>
      </c>
      <c r="AF44" s="105">
        <f t="shared" si="103"/>
        <v>0</v>
      </c>
      <c r="AG44" s="105">
        <f t="shared" si="103"/>
        <v>0</v>
      </c>
      <c r="AH44" s="105">
        <f t="shared" si="103"/>
        <v>0</v>
      </c>
      <c r="AI44" s="105">
        <f t="shared" si="103"/>
        <v>0</v>
      </c>
      <c r="AJ44" s="105">
        <f t="shared" si="103"/>
        <v>-181.9290566037736</v>
      </c>
      <c r="AK44" s="105">
        <f t="shared" si="103"/>
        <v>0</v>
      </c>
      <c r="AL44" s="105">
        <f t="shared" si="103"/>
        <v>0</v>
      </c>
      <c r="AM44" s="105">
        <f t="shared" si="103"/>
        <v>0</v>
      </c>
      <c r="AN44" s="105">
        <f t="shared" si="103"/>
        <v>0</v>
      </c>
      <c r="AO44" s="105">
        <f t="shared" si="103"/>
        <v>0</v>
      </c>
      <c r="AP44" s="105">
        <f t="shared" si="103"/>
        <v>0</v>
      </c>
      <c r="AQ44" s="105">
        <f t="shared" si="103"/>
        <v>0</v>
      </c>
      <c r="AR44" s="105">
        <f t="shared" si="103"/>
        <v>0</v>
      </c>
      <c r="AS44" s="105">
        <f t="shared" ref="AS44:BX44" si="104">-IFERROR(VLOOKUP(AS$2,$D$177:$O$188,2,FALSE),)</f>
        <v>0</v>
      </c>
      <c r="AT44" s="105">
        <f t="shared" si="104"/>
        <v>0</v>
      </c>
      <c r="AU44" s="105">
        <f t="shared" si="104"/>
        <v>0</v>
      </c>
      <c r="AV44" s="105">
        <f t="shared" si="104"/>
        <v>-419.48458252427235</v>
      </c>
      <c r="AW44" s="105">
        <f t="shared" si="104"/>
        <v>0</v>
      </c>
      <c r="AX44" s="105">
        <f t="shared" si="104"/>
        <v>0</v>
      </c>
      <c r="AY44" s="105">
        <f t="shared" si="104"/>
        <v>0</v>
      </c>
      <c r="AZ44" s="105">
        <f t="shared" si="104"/>
        <v>0</v>
      </c>
      <c r="BA44" s="105">
        <f t="shared" si="104"/>
        <v>0</v>
      </c>
      <c r="BB44" s="105">
        <f t="shared" si="104"/>
        <v>0</v>
      </c>
      <c r="BC44" s="105">
        <f t="shared" si="104"/>
        <v>0</v>
      </c>
      <c r="BD44" s="105">
        <f t="shared" si="104"/>
        <v>0</v>
      </c>
      <c r="BE44" s="105">
        <f t="shared" si="104"/>
        <v>0</v>
      </c>
      <c r="BF44" s="105">
        <f t="shared" si="104"/>
        <v>0</v>
      </c>
      <c r="BG44" s="105">
        <f t="shared" si="104"/>
        <v>0</v>
      </c>
      <c r="BH44" s="105">
        <f t="shared" si="104"/>
        <v>-717.92066256295561</v>
      </c>
      <c r="BI44" s="105">
        <f t="shared" si="104"/>
        <v>0</v>
      </c>
      <c r="BJ44" s="105">
        <f t="shared" si="104"/>
        <v>0</v>
      </c>
      <c r="BK44" s="105">
        <f t="shared" si="104"/>
        <v>0</v>
      </c>
      <c r="BL44" s="105">
        <f t="shared" si="104"/>
        <v>0</v>
      </c>
      <c r="BM44" s="105">
        <f t="shared" si="104"/>
        <v>0</v>
      </c>
      <c r="BN44" s="105">
        <f t="shared" si="104"/>
        <v>0</v>
      </c>
      <c r="BO44" s="105">
        <f t="shared" si="104"/>
        <v>0</v>
      </c>
      <c r="BP44" s="105">
        <f t="shared" si="104"/>
        <v>0</v>
      </c>
      <c r="BQ44" s="105">
        <f t="shared" si="104"/>
        <v>0</v>
      </c>
      <c r="BR44" s="105">
        <f t="shared" si="104"/>
        <v>0</v>
      </c>
      <c r="BS44" s="105">
        <f t="shared" si="104"/>
        <v>0</v>
      </c>
      <c r="BT44" s="105">
        <f t="shared" si="104"/>
        <v>-1032.0629218001181</v>
      </c>
      <c r="BU44" s="105">
        <f t="shared" si="104"/>
        <v>0</v>
      </c>
      <c r="BV44" s="105">
        <f t="shared" si="104"/>
        <v>0</v>
      </c>
      <c r="BW44" s="105">
        <f t="shared" si="104"/>
        <v>0</v>
      </c>
      <c r="BX44" s="105">
        <f t="shared" si="104"/>
        <v>0</v>
      </c>
      <c r="BY44" s="105">
        <f t="shared" ref="BY44:DD44" si="105">-IFERROR(VLOOKUP(BY$2,$D$177:$O$188,2,FALSE),)</f>
        <v>0</v>
      </c>
      <c r="BZ44" s="105">
        <f t="shared" si="105"/>
        <v>0</v>
      </c>
      <c r="CA44" s="105">
        <f t="shared" si="105"/>
        <v>0</v>
      </c>
      <c r="CB44" s="105">
        <f t="shared" si="105"/>
        <v>0</v>
      </c>
      <c r="CC44" s="105">
        <f t="shared" si="105"/>
        <v>0</v>
      </c>
      <c r="CD44" s="105">
        <f t="shared" si="105"/>
        <v>0</v>
      </c>
      <c r="CE44" s="105">
        <f t="shared" si="105"/>
        <v>0</v>
      </c>
      <c r="CF44" s="105">
        <f t="shared" si="105"/>
        <v>-1624.4079593483459</v>
      </c>
      <c r="CG44" s="105">
        <f t="shared" si="105"/>
        <v>0</v>
      </c>
      <c r="CH44" s="105">
        <f t="shared" si="105"/>
        <v>0</v>
      </c>
      <c r="CI44" s="105">
        <f t="shared" si="105"/>
        <v>0</v>
      </c>
      <c r="CJ44" s="105">
        <f t="shared" si="105"/>
        <v>0</v>
      </c>
      <c r="CK44" s="105">
        <f t="shared" si="105"/>
        <v>0</v>
      </c>
      <c r="CL44" s="105">
        <f t="shared" si="105"/>
        <v>0</v>
      </c>
      <c r="CM44" s="105">
        <f t="shared" si="105"/>
        <v>0</v>
      </c>
      <c r="CN44" s="105">
        <f t="shared" si="105"/>
        <v>0</v>
      </c>
      <c r="CO44" s="105">
        <f t="shared" si="105"/>
        <v>0</v>
      </c>
      <c r="CP44" s="105">
        <f t="shared" si="105"/>
        <v>0</v>
      </c>
      <c r="CQ44" s="105">
        <f t="shared" si="105"/>
        <v>0</v>
      </c>
      <c r="CR44" s="105">
        <f t="shared" si="105"/>
        <v>-2367.8396394004458</v>
      </c>
      <c r="CS44" s="105">
        <f t="shared" si="105"/>
        <v>0</v>
      </c>
      <c r="CT44" s="105">
        <f t="shared" si="105"/>
        <v>0</v>
      </c>
      <c r="CU44" s="105">
        <f t="shared" si="105"/>
        <v>0</v>
      </c>
      <c r="CV44" s="105">
        <f t="shared" si="105"/>
        <v>0</v>
      </c>
      <c r="CW44" s="105">
        <f t="shared" si="105"/>
        <v>0</v>
      </c>
      <c r="CX44" s="105">
        <f t="shared" si="105"/>
        <v>0</v>
      </c>
      <c r="CY44" s="105">
        <f t="shared" si="105"/>
        <v>0</v>
      </c>
      <c r="CZ44" s="105">
        <f t="shared" si="105"/>
        <v>0</v>
      </c>
      <c r="DA44" s="105">
        <f t="shared" si="105"/>
        <v>0</v>
      </c>
      <c r="DB44" s="105">
        <f t="shared" si="105"/>
        <v>0</v>
      </c>
      <c r="DC44" s="105">
        <f t="shared" si="105"/>
        <v>0</v>
      </c>
      <c r="DD44" s="105">
        <f t="shared" si="105"/>
        <v>-3191.001511282278</v>
      </c>
      <c r="DE44" s="105">
        <f t="shared" ref="DE44:EN44" si="106">-IFERROR(VLOOKUP(DE$2,$D$177:$O$188,2,FALSE),)</f>
        <v>0</v>
      </c>
      <c r="DF44" s="105">
        <f t="shared" si="106"/>
        <v>0</v>
      </c>
      <c r="DG44" s="105">
        <f t="shared" si="106"/>
        <v>0</v>
      </c>
      <c r="DH44" s="105">
        <f t="shared" si="106"/>
        <v>0</v>
      </c>
      <c r="DI44" s="105">
        <f t="shared" si="106"/>
        <v>0</v>
      </c>
      <c r="DJ44" s="105">
        <f t="shared" si="106"/>
        <v>0</v>
      </c>
      <c r="DK44" s="105">
        <f t="shared" si="106"/>
        <v>0</v>
      </c>
      <c r="DL44" s="105">
        <f t="shared" si="106"/>
        <v>0</v>
      </c>
      <c r="DM44" s="105">
        <f t="shared" si="106"/>
        <v>0</v>
      </c>
      <c r="DN44" s="105">
        <f t="shared" si="106"/>
        <v>0</v>
      </c>
      <c r="DO44" s="105">
        <f t="shared" si="106"/>
        <v>0</v>
      </c>
      <c r="DP44" s="105">
        <f t="shared" si="106"/>
        <v>-4514.4969561041144</v>
      </c>
      <c r="DQ44" s="105">
        <f t="shared" si="106"/>
        <v>0</v>
      </c>
      <c r="DR44" s="105">
        <f t="shared" si="106"/>
        <v>0</v>
      </c>
      <c r="DS44" s="105">
        <f t="shared" si="106"/>
        <v>0</v>
      </c>
      <c r="DT44" s="105">
        <f t="shared" si="106"/>
        <v>0</v>
      </c>
      <c r="DU44" s="105">
        <f t="shared" si="106"/>
        <v>0</v>
      </c>
      <c r="DV44" s="105">
        <f t="shared" si="106"/>
        <v>0</v>
      </c>
      <c r="DW44" s="105">
        <f t="shared" si="106"/>
        <v>0</v>
      </c>
      <c r="DX44" s="105">
        <f t="shared" si="106"/>
        <v>0</v>
      </c>
      <c r="DY44" s="105">
        <f t="shared" si="106"/>
        <v>0</v>
      </c>
      <c r="DZ44" s="105">
        <f t="shared" si="106"/>
        <v>0</v>
      </c>
      <c r="EA44" s="105">
        <f t="shared" si="106"/>
        <v>0</v>
      </c>
      <c r="EB44" s="105">
        <f t="shared" si="106"/>
        <v>-6136.5731492104114</v>
      </c>
      <c r="EC44" s="105">
        <f t="shared" si="106"/>
        <v>0</v>
      </c>
      <c r="ED44" s="105">
        <f t="shared" si="106"/>
        <v>0</v>
      </c>
      <c r="EE44" s="105">
        <f t="shared" si="106"/>
        <v>0</v>
      </c>
      <c r="EF44" s="105">
        <f t="shared" si="106"/>
        <v>0</v>
      </c>
      <c r="EG44" s="105">
        <f t="shared" si="106"/>
        <v>0</v>
      </c>
      <c r="EH44" s="105">
        <f t="shared" si="106"/>
        <v>0</v>
      </c>
      <c r="EI44" s="105">
        <f t="shared" si="106"/>
        <v>0</v>
      </c>
      <c r="EJ44" s="105">
        <f t="shared" si="106"/>
        <v>0</v>
      </c>
      <c r="EK44" s="105">
        <f t="shared" si="106"/>
        <v>0</v>
      </c>
      <c r="EL44" s="105">
        <f t="shared" si="106"/>
        <v>0</v>
      </c>
      <c r="EM44" s="105">
        <f t="shared" si="106"/>
        <v>0</v>
      </c>
      <c r="EN44" s="105">
        <f t="shared" si="106"/>
        <v>-7924.0514959480543</v>
      </c>
    </row>
    <row r="45" spans="3:144" outlineLevel="1" x14ac:dyDescent="0.2">
      <c r="D45" s="89"/>
      <c r="E45" s="89"/>
      <c r="F45" s="89"/>
      <c r="G45" s="94" t="s">
        <v>136</v>
      </c>
      <c r="H45" s="93" t="s">
        <v>130</v>
      </c>
      <c r="I45" s="93"/>
      <c r="J45" s="93"/>
      <c r="K45" s="91">
        <f>SUM(K42:K44)</f>
        <v>0</v>
      </c>
      <c r="M45" s="91">
        <f t="shared" ref="M45:BX45" si="107">SUM(M42:M44)</f>
        <v>0</v>
      </c>
      <c r="N45" s="91">
        <f t="shared" si="107"/>
        <v>0</v>
      </c>
      <c r="O45" s="91">
        <f t="shared" si="107"/>
        <v>0</v>
      </c>
      <c r="P45" s="91">
        <f t="shared" si="107"/>
        <v>0</v>
      </c>
      <c r="Q45" s="91">
        <f t="shared" si="107"/>
        <v>0</v>
      </c>
      <c r="R45" s="91">
        <f t="shared" si="107"/>
        <v>0</v>
      </c>
      <c r="S45" s="91">
        <f t="shared" si="107"/>
        <v>0</v>
      </c>
      <c r="T45" s="91">
        <f t="shared" si="107"/>
        <v>0</v>
      </c>
      <c r="U45" s="91">
        <f t="shared" si="107"/>
        <v>0</v>
      </c>
      <c r="V45" s="91">
        <f t="shared" si="107"/>
        <v>0</v>
      </c>
      <c r="W45" s="91">
        <f t="shared" si="107"/>
        <v>0</v>
      </c>
      <c r="X45" s="91">
        <f t="shared" si="107"/>
        <v>0</v>
      </c>
      <c r="Y45" s="91">
        <f t="shared" si="107"/>
        <v>15.160754716981133</v>
      </c>
      <c r="Z45" s="91">
        <f t="shared" si="107"/>
        <v>30.321509433962266</v>
      </c>
      <c r="AA45" s="91">
        <f t="shared" si="107"/>
        <v>45.482264150943401</v>
      </c>
      <c r="AB45" s="91">
        <f t="shared" si="107"/>
        <v>60.643018867924532</v>
      </c>
      <c r="AC45" s="91">
        <f t="shared" si="107"/>
        <v>75.80377358490567</v>
      </c>
      <c r="AD45" s="91">
        <f t="shared" si="107"/>
        <v>90.964528301886801</v>
      </c>
      <c r="AE45" s="91">
        <f t="shared" si="107"/>
        <v>106.12528301886793</v>
      </c>
      <c r="AF45" s="91">
        <f t="shared" si="107"/>
        <v>121.28603773584906</v>
      </c>
      <c r="AG45" s="91">
        <f t="shared" si="107"/>
        <v>136.44679245283021</v>
      </c>
      <c r="AH45" s="91">
        <f t="shared" si="107"/>
        <v>151.60754716981134</v>
      </c>
      <c r="AI45" s="91">
        <f t="shared" si="107"/>
        <v>166.76830188679247</v>
      </c>
      <c r="AJ45" s="91">
        <f t="shared" si="107"/>
        <v>0</v>
      </c>
      <c r="AK45" s="91">
        <f t="shared" si="107"/>
        <v>34.957048543689361</v>
      </c>
      <c r="AL45" s="91">
        <f t="shared" si="107"/>
        <v>69.914097087378721</v>
      </c>
      <c r="AM45" s="91">
        <f t="shared" si="107"/>
        <v>104.87114563106809</v>
      </c>
      <c r="AN45" s="91">
        <f t="shared" si="107"/>
        <v>139.82819417475744</v>
      </c>
      <c r="AO45" s="91">
        <f t="shared" si="107"/>
        <v>174.7852427184468</v>
      </c>
      <c r="AP45" s="91">
        <f t="shared" si="107"/>
        <v>209.74229126213615</v>
      </c>
      <c r="AQ45" s="91">
        <f t="shared" si="107"/>
        <v>244.6993398058255</v>
      </c>
      <c r="AR45" s="91">
        <f t="shared" si="107"/>
        <v>279.65638834951488</v>
      </c>
      <c r="AS45" s="91">
        <f t="shared" si="107"/>
        <v>314.61343689320427</v>
      </c>
      <c r="AT45" s="91">
        <f t="shared" si="107"/>
        <v>349.57048543689365</v>
      </c>
      <c r="AU45" s="91">
        <f t="shared" si="107"/>
        <v>384.52753398058303</v>
      </c>
      <c r="AV45" s="91">
        <f t="shared" si="107"/>
        <v>0</v>
      </c>
      <c r="AW45" s="91">
        <f t="shared" si="107"/>
        <v>59.826721880246303</v>
      </c>
      <c r="AX45" s="91">
        <f t="shared" si="107"/>
        <v>119.65344376049261</v>
      </c>
      <c r="AY45" s="91">
        <f t="shared" si="107"/>
        <v>179.4801656407389</v>
      </c>
      <c r="AZ45" s="91">
        <f t="shared" si="107"/>
        <v>239.30688752098521</v>
      </c>
      <c r="BA45" s="91">
        <f t="shared" si="107"/>
        <v>299.13360940123152</v>
      </c>
      <c r="BB45" s="91">
        <f t="shared" si="107"/>
        <v>358.96033128147781</v>
      </c>
      <c r="BC45" s="91">
        <f t="shared" si="107"/>
        <v>418.78705316172409</v>
      </c>
      <c r="BD45" s="91">
        <f t="shared" si="107"/>
        <v>478.61377504197037</v>
      </c>
      <c r="BE45" s="91">
        <f t="shared" si="107"/>
        <v>538.44049692221665</v>
      </c>
      <c r="BF45" s="91">
        <f t="shared" si="107"/>
        <v>598.26721880246293</v>
      </c>
      <c r="BG45" s="91">
        <f t="shared" si="107"/>
        <v>658.09394068270922</v>
      </c>
      <c r="BH45" s="91">
        <f t="shared" si="107"/>
        <v>0</v>
      </c>
      <c r="BI45" s="91">
        <f t="shared" si="107"/>
        <v>86.005243483343179</v>
      </c>
      <c r="BJ45" s="91">
        <f t="shared" si="107"/>
        <v>172.01048696668636</v>
      </c>
      <c r="BK45" s="91">
        <f t="shared" si="107"/>
        <v>258.01573045002954</v>
      </c>
      <c r="BL45" s="91">
        <f t="shared" si="107"/>
        <v>344.02097393337272</v>
      </c>
      <c r="BM45" s="91">
        <f t="shared" si="107"/>
        <v>430.02621741671589</v>
      </c>
      <c r="BN45" s="91">
        <f t="shared" si="107"/>
        <v>516.03146090005907</v>
      </c>
      <c r="BO45" s="91">
        <f t="shared" si="107"/>
        <v>602.03670438340225</v>
      </c>
      <c r="BP45" s="91">
        <f t="shared" si="107"/>
        <v>688.04194786674543</v>
      </c>
      <c r="BQ45" s="91">
        <f t="shared" si="107"/>
        <v>774.04719135008861</v>
      </c>
      <c r="BR45" s="91">
        <f t="shared" si="107"/>
        <v>860.05243483343179</v>
      </c>
      <c r="BS45" s="91">
        <f t="shared" si="107"/>
        <v>946.05767831677497</v>
      </c>
      <c r="BT45" s="91">
        <f t="shared" si="107"/>
        <v>0</v>
      </c>
      <c r="BU45" s="91">
        <f t="shared" si="107"/>
        <v>135.3673299456955</v>
      </c>
      <c r="BV45" s="91">
        <f t="shared" si="107"/>
        <v>270.734659891391</v>
      </c>
      <c r="BW45" s="91">
        <f t="shared" si="107"/>
        <v>406.10198983708653</v>
      </c>
      <c r="BX45" s="91">
        <f t="shared" si="107"/>
        <v>541.46931978278201</v>
      </c>
      <c r="BY45" s="91">
        <f t="shared" ref="BY45:EJ45" si="108">SUM(BY42:BY44)</f>
        <v>676.83664972847748</v>
      </c>
      <c r="BZ45" s="91">
        <f t="shared" si="108"/>
        <v>812.20397967417296</v>
      </c>
      <c r="CA45" s="91">
        <f t="shared" si="108"/>
        <v>947.57130961986843</v>
      </c>
      <c r="CB45" s="91">
        <f t="shared" si="108"/>
        <v>1082.938639565564</v>
      </c>
      <c r="CC45" s="91">
        <f t="shared" si="108"/>
        <v>1218.3059695112595</v>
      </c>
      <c r="CD45" s="91">
        <f t="shared" si="108"/>
        <v>1353.673299456955</v>
      </c>
      <c r="CE45" s="91">
        <f t="shared" si="108"/>
        <v>1489.0406294026504</v>
      </c>
      <c r="CF45" s="91">
        <f t="shared" si="108"/>
        <v>0</v>
      </c>
      <c r="CG45" s="91">
        <f t="shared" si="108"/>
        <v>197.31996995003715</v>
      </c>
      <c r="CH45" s="91">
        <f t="shared" si="108"/>
        <v>394.6399399000743</v>
      </c>
      <c r="CI45" s="91">
        <f t="shared" si="108"/>
        <v>591.95990985011144</v>
      </c>
      <c r="CJ45" s="91">
        <f t="shared" si="108"/>
        <v>789.27987980014859</v>
      </c>
      <c r="CK45" s="91">
        <f t="shared" si="108"/>
        <v>986.59984975018574</v>
      </c>
      <c r="CL45" s="91">
        <f t="shared" si="108"/>
        <v>1183.9198197002229</v>
      </c>
      <c r="CM45" s="91">
        <f t="shared" si="108"/>
        <v>1381.23978965026</v>
      </c>
      <c r="CN45" s="91">
        <f t="shared" si="108"/>
        <v>1578.5597596002972</v>
      </c>
      <c r="CO45" s="91">
        <f t="shared" si="108"/>
        <v>1775.8797295503343</v>
      </c>
      <c r="CP45" s="91">
        <f t="shared" si="108"/>
        <v>1973.1996995003715</v>
      </c>
      <c r="CQ45" s="91">
        <f t="shared" si="108"/>
        <v>2170.5196694504084</v>
      </c>
      <c r="CR45" s="91">
        <f t="shared" si="108"/>
        <v>0</v>
      </c>
      <c r="CS45" s="91">
        <f t="shared" si="108"/>
        <v>265.91679260685652</v>
      </c>
      <c r="CT45" s="91">
        <f t="shared" si="108"/>
        <v>531.83358521371304</v>
      </c>
      <c r="CU45" s="91">
        <f t="shared" si="108"/>
        <v>797.75037782056961</v>
      </c>
      <c r="CV45" s="91">
        <f t="shared" si="108"/>
        <v>1063.6671704274261</v>
      </c>
      <c r="CW45" s="91">
        <f t="shared" si="108"/>
        <v>1329.5839630342825</v>
      </c>
      <c r="CX45" s="91">
        <f t="shared" si="108"/>
        <v>1595.500755641139</v>
      </c>
      <c r="CY45" s="91">
        <f t="shared" si="108"/>
        <v>1861.4175482479955</v>
      </c>
      <c r="CZ45" s="91">
        <f t="shared" si="108"/>
        <v>2127.3343408548521</v>
      </c>
      <c r="DA45" s="91">
        <f t="shared" si="108"/>
        <v>2393.2511334617088</v>
      </c>
      <c r="DB45" s="91">
        <f t="shared" si="108"/>
        <v>2659.1679260685655</v>
      </c>
      <c r="DC45" s="91">
        <f t="shared" si="108"/>
        <v>2925.0847186754222</v>
      </c>
      <c r="DD45" s="91">
        <f t="shared" si="108"/>
        <v>0</v>
      </c>
      <c r="DE45" s="91">
        <f t="shared" si="108"/>
        <v>376.20807967534284</v>
      </c>
      <c r="DF45" s="91">
        <f t="shared" si="108"/>
        <v>752.41615935068569</v>
      </c>
      <c r="DG45" s="91">
        <f t="shared" si="108"/>
        <v>1128.6242390260286</v>
      </c>
      <c r="DH45" s="91">
        <f t="shared" si="108"/>
        <v>1504.8323187013714</v>
      </c>
      <c r="DI45" s="91">
        <f t="shared" si="108"/>
        <v>1881.0403983767142</v>
      </c>
      <c r="DJ45" s="91">
        <f t="shared" si="108"/>
        <v>2257.2484780520572</v>
      </c>
      <c r="DK45" s="91">
        <f t="shared" si="108"/>
        <v>2633.4565577274002</v>
      </c>
      <c r="DL45" s="91">
        <f t="shared" si="108"/>
        <v>3009.6646374027432</v>
      </c>
      <c r="DM45" s="91">
        <f t="shared" si="108"/>
        <v>3385.8727170780862</v>
      </c>
      <c r="DN45" s="91">
        <f t="shared" si="108"/>
        <v>3762.0807967534292</v>
      </c>
      <c r="DO45" s="91">
        <f t="shared" si="108"/>
        <v>4138.2888764287718</v>
      </c>
      <c r="DP45" s="91">
        <f t="shared" si="108"/>
        <v>0</v>
      </c>
      <c r="DQ45" s="91">
        <f t="shared" si="108"/>
        <v>511.3810957675343</v>
      </c>
      <c r="DR45" s="91">
        <f t="shared" si="108"/>
        <v>1022.7621915350686</v>
      </c>
      <c r="DS45" s="91">
        <f t="shared" si="108"/>
        <v>1534.1432873026029</v>
      </c>
      <c r="DT45" s="91">
        <f t="shared" si="108"/>
        <v>2045.5243830701372</v>
      </c>
      <c r="DU45" s="91">
        <f t="shared" si="108"/>
        <v>2556.9054788376716</v>
      </c>
      <c r="DV45" s="91">
        <f t="shared" si="108"/>
        <v>3068.2865746052057</v>
      </c>
      <c r="DW45" s="91">
        <f t="shared" si="108"/>
        <v>3579.6676703727398</v>
      </c>
      <c r="DX45" s="91">
        <f t="shared" si="108"/>
        <v>4091.048766140274</v>
      </c>
      <c r="DY45" s="91">
        <f t="shared" si="108"/>
        <v>4602.4298619078081</v>
      </c>
      <c r="DZ45" s="91">
        <f t="shared" si="108"/>
        <v>5113.8109576753423</v>
      </c>
      <c r="EA45" s="91">
        <f t="shared" si="108"/>
        <v>5625.1920534428764</v>
      </c>
      <c r="EB45" s="91">
        <f t="shared" si="108"/>
        <v>0</v>
      </c>
      <c r="EC45" s="91">
        <f t="shared" si="108"/>
        <v>660.33762466233782</v>
      </c>
      <c r="ED45" s="91">
        <f t="shared" si="108"/>
        <v>1320.6752493246756</v>
      </c>
      <c r="EE45" s="91">
        <f t="shared" si="108"/>
        <v>1981.0128739870133</v>
      </c>
      <c r="EF45" s="91">
        <f t="shared" si="108"/>
        <v>2641.3504986493513</v>
      </c>
      <c r="EG45" s="91">
        <f t="shared" si="108"/>
        <v>3301.6881233116892</v>
      </c>
      <c r="EH45" s="91">
        <f t="shared" si="108"/>
        <v>3962.0257479740271</v>
      </c>
      <c r="EI45" s="91">
        <f t="shared" si="108"/>
        <v>4622.3633726363651</v>
      </c>
      <c r="EJ45" s="91">
        <f t="shared" si="108"/>
        <v>5282.7009972987025</v>
      </c>
      <c r="EK45" s="91">
        <f t="shared" ref="EK45:EN45" si="109">SUM(EK42:EK44)</f>
        <v>5943.03862196104</v>
      </c>
      <c r="EL45" s="91">
        <f t="shared" si="109"/>
        <v>6603.3762466233775</v>
      </c>
      <c r="EM45" s="91">
        <f t="shared" si="109"/>
        <v>7263.713871285715</v>
      </c>
      <c r="EN45" s="91">
        <f t="shared" si="109"/>
        <v>0</v>
      </c>
    </row>
    <row r="46" spans="3:144" outlineLevel="1" x14ac:dyDescent="0.2"/>
    <row r="47" spans="3:144" x14ac:dyDescent="0.2">
      <c r="C47" s="102" t="str">
        <f>C192</f>
        <v>교통유발부담금 (업무)</v>
      </c>
      <c r="D47" s="103"/>
      <c r="E47" s="103"/>
      <c r="F47" s="89"/>
      <c r="G47" s="89"/>
      <c r="H47" s="93" t="s">
        <v>50</v>
      </c>
      <c r="I47" s="93"/>
      <c r="J47" s="93"/>
      <c r="K47" s="91">
        <f>M47</f>
        <v>0</v>
      </c>
      <c r="M47" s="91">
        <v>0</v>
      </c>
      <c r="N47" s="91">
        <f t="shared" ref="N47:BY47" si="110">M50</f>
        <v>2087.424</v>
      </c>
      <c r="O47" s="91">
        <f t="shared" si="110"/>
        <v>4174.848</v>
      </c>
      <c r="P47" s="91">
        <f t="shared" si="110"/>
        <v>6262.2719999999999</v>
      </c>
      <c r="Q47" s="91">
        <f t="shared" si="110"/>
        <v>8349.6959999999999</v>
      </c>
      <c r="R47" s="91">
        <f t="shared" si="110"/>
        <v>10437.119999999999</v>
      </c>
      <c r="S47" s="91">
        <f t="shared" si="110"/>
        <v>12524.543999999998</v>
      </c>
      <c r="T47" s="91">
        <f t="shared" si="110"/>
        <v>14611.967999999997</v>
      </c>
      <c r="U47" s="91">
        <f t="shared" si="110"/>
        <v>16699.391999999996</v>
      </c>
      <c r="V47" s="91">
        <f t="shared" si="110"/>
        <v>18786.815999999995</v>
      </c>
      <c r="W47" s="91">
        <f t="shared" si="110"/>
        <v>-4174.8480000000054</v>
      </c>
      <c r="X47" s="91">
        <f t="shared" si="110"/>
        <v>-2087.4240000000054</v>
      </c>
      <c r="Y47" s="91">
        <f t="shared" si="110"/>
        <v>-5.4569682106375694E-12</v>
      </c>
      <c r="Z47" s="91">
        <f t="shared" si="110"/>
        <v>2400.3279999999945</v>
      </c>
      <c r="AA47" s="91">
        <f t="shared" si="110"/>
        <v>4800.6559999999945</v>
      </c>
      <c r="AB47" s="91">
        <f t="shared" si="110"/>
        <v>7200.9839999999949</v>
      </c>
      <c r="AC47" s="91">
        <f t="shared" si="110"/>
        <v>9601.3119999999944</v>
      </c>
      <c r="AD47" s="91">
        <f t="shared" si="110"/>
        <v>12001.639999999994</v>
      </c>
      <c r="AE47" s="91">
        <f t="shared" si="110"/>
        <v>14401.967999999993</v>
      </c>
      <c r="AF47" s="91">
        <f t="shared" si="110"/>
        <v>16802.295999999995</v>
      </c>
      <c r="AG47" s="91">
        <f t="shared" si="110"/>
        <v>19202.623999999996</v>
      </c>
      <c r="AH47" s="91">
        <f t="shared" si="110"/>
        <v>21602.951999999997</v>
      </c>
      <c r="AI47" s="91">
        <f t="shared" si="110"/>
        <v>-4800.655999999999</v>
      </c>
      <c r="AJ47" s="91">
        <f t="shared" si="110"/>
        <v>-2400.3279999999991</v>
      </c>
      <c r="AK47" s="91">
        <f t="shared" si="110"/>
        <v>9.0949470177292824E-13</v>
      </c>
      <c r="AL47" s="91">
        <f t="shared" si="110"/>
        <v>2556.7800000000007</v>
      </c>
      <c r="AM47" s="91">
        <f t="shared" si="110"/>
        <v>5113.5600000000004</v>
      </c>
      <c r="AN47" s="91">
        <f t="shared" si="110"/>
        <v>7670.34</v>
      </c>
      <c r="AO47" s="91">
        <f t="shared" si="110"/>
        <v>10227.119999999999</v>
      </c>
      <c r="AP47" s="91">
        <f t="shared" si="110"/>
        <v>12783.899999999998</v>
      </c>
      <c r="AQ47" s="91">
        <f t="shared" si="110"/>
        <v>15340.679999999997</v>
      </c>
      <c r="AR47" s="91">
        <f t="shared" si="110"/>
        <v>17897.459999999995</v>
      </c>
      <c r="AS47" s="91">
        <f t="shared" si="110"/>
        <v>20454.239999999994</v>
      </c>
      <c r="AT47" s="91">
        <f t="shared" si="110"/>
        <v>23011.019999999993</v>
      </c>
      <c r="AU47" s="91">
        <f t="shared" si="110"/>
        <v>-5113.5600000000049</v>
      </c>
      <c r="AV47" s="91">
        <f t="shared" si="110"/>
        <v>-2556.7800000000052</v>
      </c>
      <c r="AW47" s="91">
        <f t="shared" si="110"/>
        <v>-5.4569682106375694E-12</v>
      </c>
      <c r="AX47" s="91">
        <f t="shared" si="110"/>
        <v>2713.2319999999945</v>
      </c>
      <c r="AY47" s="91">
        <f t="shared" si="110"/>
        <v>5426.4639999999945</v>
      </c>
      <c r="AZ47" s="91">
        <f t="shared" si="110"/>
        <v>8139.6959999999945</v>
      </c>
      <c r="BA47" s="91">
        <f t="shared" si="110"/>
        <v>10852.927999999994</v>
      </c>
      <c r="BB47" s="91">
        <f t="shared" si="110"/>
        <v>13566.159999999994</v>
      </c>
      <c r="BC47" s="91">
        <f t="shared" si="110"/>
        <v>16279.391999999994</v>
      </c>
      <c r="BD47" s="91">
        <f t="shared" si="110"/>
        <v>18992.623999999996</v>
      </c>
      <c r="BE47" s="91">
        <f t="shared" si="110"/>
        <v>21705.855999999996</v>
      </c>
      <c r="BF47" s="91">
        <f t="shared" si="110"/>
        <v>24419.087999999996</v>
      </c>
      <c r="BG47" s="91">
        <f t="shared" si="110"/>
        <v>-5426.4640000000036</v>
      </c>
      <c r="BH47" s="91">
        <f t="shared" si="110"/>
        <v>-2713.2320000000036</v>
      </c>
      <c r="BI47" s="91">
        <f t="shared" si="110"/>
        <v>-3.637978807091713E-12</v>
      </c>
      <c r="BJ47" s="91">
        <f t="shared" si="110"/>
        <v>2869.6839999999961</v>
      </c>
      <c r="BK47" s="91">
        <f t="shared" si="110"/>
        <v>5739.3679999999958</v>
      </c>
      <c r="BL47" s="91">
        <f t="shared" si="110"/>
        <v>8609.051999999996</v>
      </c>
      <c r="BM47" s="91">
        <f t="shared" si="110"/>
        <v>11478.735999999995</v>
      </c>
      <c r="BN47" s="91">
        <f t="shared" si="110"/>
        <v>14348.419999999995</v>
      </c>
      <c r="BO47" s="91">
        <f t="shared" si="110"/>
        <v>17218.103999999996</v>
      </c>
      <c r="BP47" s="91">
        <f t="shared" si="110"/>
        <v>20087.787999999997</v>
      </c>
      <c r="BQ47" s="91">
        <f t="shared" si="110"/>
        <v>22957.471999999998</v>
      </c>
      <c r="BR47" s="91">
        <f t="shared" si="110"/>
        <v>25827.155999999999</v>
      </c>
      <c r="BS47" s="91">
        <f t="shared" si="110"/>
        <v>-5739.3679999999986</v>
      </c>
      <c r="BT47" s="91">
        <f t="shared" si="110"/>
        <v>-2869.6839999999988</v>
      </c>
      <c r="BU47" s="91">
        <f t="shared" si="110"/>
        <v>9.0949470177292824E-13</v>
      </c>
      <c r="BV47" s="91">
        <f t="shared" si="110"/>
        <v>3026.1360000000009</v>
      </c>
      <c r="BW47" s="91">
        <f t="shared" si="110"/>
        <v>6052.2720000000008</v>
      </c>
      <c r="BX47" s="91">
        <f t="shared" si="110"/>
        <v>9078.4080000000013</v>
      </c>
      <c r="BY47" s="91">
        <f t="shared" si="110"/>
        <v>12104.544000000002</v>
      </c>
      <c r="BZ47" s="91">
        <f t="shared" ref="BZ47:EK47" si="111">BY50</f>
        <v>15130.680000000002</v>
      </c>
      <c r="CA47" s="91">
        <f t="shared" si="111"/>
        <v>18156.816000000003</v>
      </c>
      <c r="CB47" s="91">
        <f t="shared" si="111"/>
        <v>21182.952000000001</v>
      </c>
      <c r="CC47" s="91">
        <f t="shared" si="111"/>
        <v>24209.088</v>
      </c>
      <c r="CD47" s="91">
        <f t="shared" si="111"/>
        <v>27235.223999999998</v>
      </c>
      <c r="CE47" s="91">
        <f t="shared" si="111"/>
        <v>-6052.2720000000008</v>
      </c>
      <c r="CF47" s="91">
        <f t="shared" si="111"/>
        <v>-3026.1360000000009</v>
      </c>
      <c r="CG47" s="91">
        <f t="shared" si="111"/>
        <v>-9.0949470177292824E-13</v>
      </c>
      <c r="CH47" s="91">
        <f t="shared" si="111"/>
        <v>3182.5879999999988</v>
      </c>
      <c r="CI47" s="91">
        <f t="shared" si="111"/>
        <v>6365.1759999999986</v>
      </c>
      <c r="CJ47" s="91">
        <f t="shared" si="111"/>
        <v>9547.7639999999992</v>
      </c>
      <c r="CK47" s="91">
        <f t="shared" si="111"/>
        <v>12730.351999999999</v>
      </c>
      <c r="CL47" s="91">
        <f t="shared" si="111"/>
        <v>15912.939999999999</v>
      </c>
      <c r="CM47" s="91">
        <f t="shared" si="111"/>
        <v>19095.527999999998</v>
      </c>
      <c r="CN47" s="91">
        <f t="shared" si="111"/>
        <v>22278.115999999998</v>
      </c>
      <c r="CO47" s="91">
        <f t="shared" si="111"/>
        <v>25460.703999999998</v>
      </c>
      <c r="CP47" s="91">
        <f t="shared" si="111"/>
        <v>28643.291999999998</v>
      </c>
      <c r="CQ47" s="91">
        <f t="shared" si="111"/>
        <v>-6365.1759999999995</v>
      </c>
      <c r="CR47" s="91">
        <f t="shared" si="111"/>
        <v>-3182.5879999999997</v>
      </c>
      <c r="CS47" s="91">
        <f t="shared" si="111"/>
        <v>0</v>
      </c>
      <c r="CT47" s="91">
        <f t="shared" si="111"/>
        <v>3339.0400000000004</v>
      </c>
      <c r="CU47" s="91">
        <f t="shared" si="111"/>
        <v>6678.0800000000008</v>
      </c>
      <c r="CV47" s="91">
        <f t="shared" si="111"/>
        <v>10017.120000000001</v>
      </c>
      <c r="CW47" s="91">
        <f t="shared" si="111"/>
        <v>13356.160000000002</v>
      </c>
      <c r="CX47" s="91">
        <f t="shared" si="111"/>
        <v>16695.2</v>
      </c>
      <c r="CY47" s="91">
        <f t="shared" si="111"/>
        <v>20034.240000000002</v>
      </c>
      <c r="CZ47" s="91">
        <f t="shared" si="111"/>
        <v>23373.280000000002</v>
      </c>
      <c r="DA47" s="91">
        <f t="shared" si="111"/>
        <v>26712.320000000003</v>
      </c>
      <c r="DB47" s="91">
        <f t="shared" si="111"/>
        <v>30051.360000000004</v>
      </c>
      <c r="DC47" s="91">
        <f t="shared" si="111"/>
        <v>-6678.0800000000017</v>
      </c>
      <c r="DD47" s="91">
        <f t="shared" si="111"/>
        <v>-3339.0400000000013</v>
      </c>
      <c r="DE47" s="91">
        <f t="shared" si="111"/>
        <v>-9.0949470177292824E-13</v>
      </c>
      <c r="DF47" s="91">
        <f t="shared" si="111"/>
        <v>3495.4919999999988</v>
      </c>
      <c r="DG47" s="91">
        <f t="shared" si="111"/>
        <v>6990.9839999999986</v>
      </c>
      <c r="DH47" s="91">
        <f t="shared" si="111"/>
        <v>10486.475999999999</v>
      </c>
      <c r="DI47" s="91">
        <f t="shared" si="111"/>
        <v>13981.967999999999</v>
      </c>
      <c r="DJ47" s="91">
        <f t="shared" si="111"/>
        <v>17477.46</v>
      </c>
      <c r="DK47" s="91">
        <f t="shared" si="111"/>
        <v>20972.951999999997</v>
      </c>
      <c r="DL47" s="91">
        <f t="shared" si="111"/>
        <v>24468.443999999996</v>
      </c>
      <c r="DM47" s="91">
        <f t="shared" si="111"/>
        <v>27963.935999999994</v>
      </c>
      <c r="DN47" s="91">
        <f t="shared" si="111"/>
        <v>31459.427999999993</v>
      </c>
      <c r="DO47" s="91">
        <f t="shared" si="111"/>
        <v>-6990.984000000004</v>
      </c>
      <c r="DP47" s="91">
        <f t="shared" si="111"/>
        <v>-3495.4920000000043</v>
      </c>
      <c r="DQ47" s="91">
        <f t="shared" si="111"/>
        <v>-4.5474735088646412E-12</v>
      </c>
      <c r="DR47" s="91">
        <f t="shared" si="111"/>
        <v>3651.9439999999954</v>
      </c>
      <c r="DS47" s="91">
        <f t="shared" si="111"/>
        <v>7303.8879999999954</v>
      </c>
      <c r="DT47" s="91">
        <f t="shared" si="111"/>
        <v>10955.831999999995</v>
      </c>
      <c r="DU47" s="91">
        <f t="shared" si="111"/>
        <v>14607.775999999994</v>
      </c>
      <c r="DV47" s="91">
        <f t="shared" si="111"/>
        <v>18259.719999999994</v>
      </c>
      <c r="DW47" s="91">
        <f t="shared" si="111"/>
        <v>21911.663999999993</v>
      </c>
      <c r="DX47" s="91">
        <f t="shared" si="111"/>
        <v>25563.607999999993</v>
      </c>
      <c r="DY47" s="91">
        <f t="shared" si="111"/>
        <v>29215.551999999992</v>
      </c>
      <c r="DZ47" s="91">
        <f t="shared" si="111"/>
        <v>32867.495999999992</v>
      </c>
      <c r="EA47" s="91">
        <f t="shared" si="111"/>
        <v>-7303.8880000000063</v>
      </c>
      <c r="EB47" s="91">
        <f t="shared" si="111"/>
        <v>-3651.9440000000063</v>
      </c>
      <c r="EC47" s="91">
        <f t="shared" si="111"/>
        <v>-6.3664629124104977E-12</v>
      </c>
      <c r="ED47" s="91">
        <f t="shared" si="111"/>
        <v>3808.3959999999938</v>
      </c>
      <c r="EE47" s="91">
        <f t="shared" si="111"/>
        <v>7616.791999999994</v>
      </c>
      <c r="EF47" s="91">
        <f t="shared" si="111"/>
        <v>11425.187999999995</v>
      </c>
      <c r="EG47" s="91">
        <f t="shared" si="111"/>
        <v>15233.583999999995</v>
      </c>
      <c r="EH47" s="91">
        <f t="shared" si="111"/>
        <v>19041.979999999996</v>
      </c>
      <c r="EI47" s="91">
        <f t="shared" si="111"/>
        <v>22850.375999999997</v>
      </c>
      <c r="EJ47" s="91">
        <f t="shared" si="111"/>
        <v>26658.771999999997</v>
      </c>
      <c r="EK47" s="91">
        <f t="shared" si="111"/>
        <v>30467.167999999998</v>
      </c>
      <c r="EL47" s="91">
        <f t="shared" ref="EL47:EN47" si="112">EK50</f>
        <v>34275.563999999998</v>
      </c>
      <c r="EM47" s="91">
        <f t="shared" si="112"/>
        <v>-7616.7920000000013</v>
      </c>
      <c r="EN47" s="91">
        <f t="shared" si="112"/>
        <v>-3808.3960000000011</v>
      </c>
    </row>
    <row r="48" spans="3:144" x14ac:dyDescent="0.2">
      <c r="D48" s="89"/>
      <c r="E48" s="89"/>
      <c r="F48" s="89"/>
      <c r="G48" s="94" t="s">
        <v>56</v>
      </c>
      <c r="H48" s="93" t="s">
        <v>51</v>
      </c>
      <c r="I48" s="93"/>
      <c r="J48" s="93"/>
      <c r="K48" s="91">
        <f>SUM(L48:EB48)</f>
        <v>351871.77600000054</v>
      </c>
      <c r="M48" s="91">
        <f t="shared" ref="M48:BX48" si="113">-SUMIF($5:$5,M$5,49:49)/12</f>
        <v>2087.424</v>
      </c>
      <c r="N48" s="91">
        <f t="shared" si="113"/>
        <v>2087.424</v>
      </c>
      <c r="O48" s="91">
        <f t="shared" si="113"/>
        <v>2087.424</v>
      </c>
      <c r="P48" s="91">
        <f t="shared" si="113"/>
        <v>2087.424</v>
      </c>
      <c r="Q48" s="91">
        <f t="shared" si="113"/>
        <v>2087.424</v>
      </c>
      <c r="R48" s="91">
        <f t="shared" si="113"/>
        <v>2087.424</v>
      </c>
      <c r="S48" s="91">
        <f t="shared" si="113"/>
        <v>2087.424</v>
      </c>
      <c r="T48" s="91">
        <f t="shared" si="113"/>
        <v>2087.424</v>
      </c>
      <c r="U48" s="91">
        <f t="shared" si="113"/>
        <v>2087.424</v>
      </c>
      <c r="V48" s="91">
        <f t="shared" si="113"/>
        <v>2087.424</v>
      </c>
      <c r="W48" s="91">
        <f t="shared" si="113"/>
        <v>2087.424</v>
      </c>
      <c r="X48" s="91">
        <f t="shared" si="113"/>
        <v>2087.424</v>
      </c>
      <c r="Y48" s="91">
        <f t="shared" si="113"/>
        <v>2400.328</v>
      </c>
      <c r="Z48" s="91">
        <f t="shared" si="113"/>
        <v>2400.328</v>
      </c>
      <c r="AA48" s="91">
        <f t="shared" si="113"/>
        <v>2400.328</v>
      </c>
      <c r="AB48" s="91">
        <f t="shared" si="113"/>
        <v>2400.328</v>
      </c>
      <c r="AC48" s="91">
        <f t="shared" si="113"/>
        <v>2400.328</v>
      </c>
      <c r="AD48" s="91">
        <f t="shared" si="113"/>
        <v>2400.328</v>
      </c>
      <c r="AE48" s="91">
        <f t="shared" si="113"/>
        <v>2400.328</v>
      </c>
      <c r="AF48" s="91">
        <f t="shared" si="113"/>
        <v>2400.328</v>
      </c>
      <c r="AG48" s="91">
        <f t="shared" si="113"/>
        <v>2400.328</v>
      </c>
      <c r="AH48" s="91">
        <f t="shared" si="113"/>
        <v>2400.328</v>
      </c>
      <c r="AI48" s="91">
        <f t="shared" si="113"/>
        <v>2400.328</v>
      </c>
      <c r="AJ48" s="91">
        <f t="shared" si="113"/>
        <v>2400.328</v>
      </c>
      <c r="AK48" s="91">
        <f t="shared" si="113"/>
        <v>2556.7799999999997</v>
      </c>
      <c r="AL48" s="91">
        <f t="shared" si="113"/>
        <v>2556.7799999999997</v>
      </c>
      <c r="AM48" s="91">
        <f t="shared" si="113"/>
        <v>2556.7799999999997</v>
      </c>
      <c r="AN48" s="91">
        <f t="shared" si="113"/>
        <v>2556.7799999999997</v>
      </c>
      <c r="AO48" s="91">
        <f t="shared" si="113"/>
        <v>2556.7799999999997</v>
      </c>
      <c r="AP48" s="91">
        <f t="shared" si="113"/>
        <v>2556.7799999999997</v>
      </c>
      <c r="AQ48" s="91">
        <f t="shared" si="113"/>
        <v>2556.7799999999997</v>
      </c>
      <c r="AR48" s="91">
        <f t="shared" si="113"/>
        <v>2556.7799999999997</v>
      </c>
      <c r="AS48" s="91">
        <f t="shared" si="113"/>
        <v>2556.7799999999997</v>
      </c>
      <c r="AT48" s="91">
        <f t="shared" si="113"/>
        <v>2556.7799999999997</v>
      </c>
      <c r="AU48" s="91">
        <f t="shared" si="113"/>
        <v>2556.7799999999997</v>
      </c>
      <c r="AV48" s="91">
        <f t="shared" si="113"/>
        <v>2556.7799999999997</v>
      </c>
      <c r="AW48" s="91">
        <f t="shared" si="113"/>
        <v>2713.232</v>
      </c>
      <c r="AX48" s="91">
        <f t="shared" si="113"/>
        <v>2713.232</v>
      </c>
      <c r="AY48" s="91">
        <f t="shared" si="113"/>
        <v>2713.232</v>
      </c>
      <c r="AZ48" s="91">
        <f t="shared" si="113"/>
        <v>2713.232</v>
      </c>
      <c r="BA48" s="91">
        <f t="shared" si="113"/>
        <v>2713.232</v>
      </c>
      <c r="BB48" s="91">
        <f t="shared" si="113"/>
        <v>2713.232</v>
      </c>
      <c r="BC48" s="91">
        <f t="shared" si="113"/>
        <v>2713.232</v>
      </c>
      <c r="BD48" s="91">
        <f t="shared" si="113"/>
        <v>2713.232</v>
      </c>
      <c r="BE48" s="91">
        <f t="shared" si="113"/>
        <v>2713.232</v>
      </c>
      <c r="BF48" s="91">
        <f t="shared" si="113"/>
        <v>2713.232</v>
      </c>
      <c r="BG48" s="91">
        <f t="shared" si="113"/>
        <v>2713.232</v>
      </c>
      <c r="BH48" s="91">
        <f t="shared" si="113"/>
        <v>2713.232</v>
      </c>
      <c r="BI48" s="91">
        <f t="shared" si="113"/>
        <v>2869.6839999999997</v>
      </c>
      <c r="BJ48" s="91">
        <f t="shared" si="113"/>
        <v>2869.6839999999997</v>
      </c>
      <c r="BK48" s="91">
        <f t="shared" si="113"/>
        <v>2869.6839999999997</v>
      </c>
      <c r="BL48" s="91">
        <f t="shared" si="113"/>
        <v>2869.6839999999997</v>
      </c>
      <c r="BM48" s="91">
        <f t="shared" si="113"/>
        <v>2869.6839999999997</v>
      </c>
      <c r="BN48" s="91">
        <f t="shared" si="113"/>
        <v>2869.6839999999997</v>
      </c>
      <c r="BO48" s="91">
        <f t="shared" si="113"/>
        <v>2869.6839999999997</v>
      </c>
      <c r="BP48" s="91">
        <f t="shared" si="113"/>
        <v>2869.6839999999997</v>
      </c>
      <c r="BQ48" s="91">
        <f t="shared" si="113"/>
        <v>2869.6839999999997</v>
      </c>
      <c r="BR48" s="91">
        <f t="shared" si="113"/>
        <v>2869.6839999999997</v>
      </c>
      <c r="BS48" s="91">
        <f t="shared" si="113"/>
        <v>2869.6839999999997</v>
      </c>
      <c r="BT48" s="91">
        <f t="shared" si="113"/>
        <v>2869.6839999999997</v>
      </c>
      <c r="BU48" s="91">
        <f t="shared" si="113"/>
        <v>3026.136</v>
      </c>
      <c r="BV48" s="91">
        <f t="shared" si="113"/>
        <v>3026.136</v>
      </c>
      <c r="BW48" s="91">
        <f t="shared" si="113"/>
        <v>3026.136</v>
      </c>
      <c r="BX48" s="91">
        <f t="shared" si="113"/>
        <v>3026.136</v>
      </c>
      <c r="BY48" s="91">
        <f t="shared" ref="BY48:EJ48" si="114">-SUMIF($5:$5,BY$5,49:49)/12</f>
        <v>3026.136</v>
      </c>
      <c r="BZ48" s="91">
        <f t="shared" si="114"/>
        <v>3026.136</v>
      </c>
      <c r="CA48" s="91">
        <f t="shared" si="114"/>
        <v>3026.136</v>
      </c>
      <c r="CB48" s="91">
        <f t="shared" si="114"/>
        <v>3026.136</v>
      </c>
      <c r="CC48" s="91">
        <f t="shared" si="114"/>
        <v>3026.136</v>
      </c>
      <c r="CD48" s="91">
        <f t="shared" si="114"/>
        <v>3026.136</v>
      </c>
      <c r="CE48" s="91">
        <f t="shared" si="114"/>
        <v>3026.136</v>
      </c>
      <c r="CF48" s="91">
        <f t="shared" si="114"/>
        <v>3026.136</v>
      </c>
      <c r="CG48" s="91">
        <f t="shared" si="114"/>
        <v>3182.5879999999997</v>
      </c>
      <c r="CH48" s="91">
        <f t="shared" si="114"/>
        <v>3182.5879999999997</v>
      </c>
      <c r="CI48" s="91">
        <f t="shared" si="114"/>
        <v>3182.5879999999997</v>
      </c>
      <c r="CJ48" s="91">
        <f t="shared" si="114"/>
        <v>3182.5879999999997</v>
      </c>
      <c r="CK48" s="91">
        <f t="shared" si="114"/>
        <v>3182.5879999999997</v>
      </c>
      <c r="CL48" s="91">
        <f t="shared" si="114"/>
        <v>3182.5879999999997</v>
      </c>
      <c r="CM48" s="91">
        <f t="shared" si="114"/>
        <v>3182.5879999999997</v>
      </c>
      <c r="CN48" s="91">
        <f t="shared" si="114"/>
        <v>3182.5879999999997</v>
      </c>
      <c r="CO48" s="91">
        <f t="shared" si="114"/>
        <v>3182.5879999999997</v>
      </c>
      <c r="CP48" s="91">
        <f t="shared" si="114"/>
        <v>3182.5879999999997</v>
      </c>
      <c r="CQ48" s="91">
        <f t="shared" si="114"/>
        <v>3182.5879999999997</v>
      </c>
      <c r="CR48" s="91">
        <f t="shared" si="114"/>
        <v>3182.5879999999997</v>
      </c>
      <c r="CS48" s="91">
        <f t="shared" si="114"/>
        <v>3339.0400000000004</v>
      </c>
      <c r="CT48" s="91">
        <f t="shared" si="114"/>
        <v>3339.0400000000004</v>
      </c>
      <c r="CU48" s="91">
        <f t="shared" si="114"/>
        <v>3339.0400000000004</v>
      </c>
      <c r="CV48" s="91">
        <f t="shared" si="114"/>
        <v>3339.0400000000004</v>
      </c>
      <c r="CW48" s="91">
        <f t="shared" si="114"/>
        <v>3339.0400000000004</v>
      </c>
      <c r="CX48" s="91">
        <f t="shared" si="114"/>
        <v>3339.0400000000004</v>
      </c>
      <c r="CY48" s="91">
        <f t="shared" si="114"/>
        <v>3339.0400000000004</v>
      </c>
      <c r="CZ48" s="91">
        <f t="shared" si="114"/>
        <v>3339.0400000000004</v>
      </c>
      <c r="DA48" s="91">
        <f t="shared" si="114"/>
        <v>3339.0400000000004</v>
      </c>
      <c r="DB48" s="91">
        <f t="shared" si="114"/>
        <v>3339.0400000000004</v>
      </c>
      <c r="DC48" s="91">
        <f t="shared" si="114"/>
        <v>3339.0400000000004</v>
      </c>
      <c r="DD48" s="91">
        <f t="shared" si="114"/>
        <v>3339.0400000000004</v>
      </c>
      <c r="DE48" s="91">
        <f t="shared" si="114"/>
        <v>3495.4919999999997</v>
      </c>
      <c r="DF48" s="91">
        <f t="shared" si="114"/>
        <v>3495.4919999999997</v>
      </c>
      <c r="DG48" s="91">
        <f t="shared" si="114"/>
        <v>3495.4919999999997</v>
      </c>
      <c r="DH48" s="91">
        <f t="shared" si="114"/>
        <v>3495.4919999999997</v>
      </c>
      <c r="DI48" s="91">
        <f t="shared" si="114"/>
        <v>3495.4919999999997</v>
      </c>
      <c r="DJ48" s="91">
        <f t="shared" si="114"/>
        <v>3495.4919999999997</v>
      </c>
      <c r="DK48" s="91">
        <f t="shared" si="114"/>
        <v>3495.4919999999997</v>
      </c>
      <c r="DL48" s="91">
        <f t="shared" si="114"/>
        <v>3495.4919999999997</v>
      </c>
      <c r="DM48" s="91">
        <f t="shared" si="114"/>
        <v>3495.4919999999997</v>
      </c>
      <c r="DN48" s="91">
        <f t="shared" si="114"/>
        <v>3495.4919999999997</v>
      </c>
      <c r="DO48" s="91">
        <f t="shared" si="114"/>
        <v>3495.4919999999997</v>
      </c>
      <c r="DP48" s="91">
        <f t="shared" si="114"/>
        <v>3495.4919999999997</v>
      </c>
      <c r="DQ48" s="91">
        <f t="shared" si="114"/>
        <v>3651.944</v>
      </c>
      <c r="DR48" s="91">
        <f t="shared" si="114"/>
        <v>3651.944</v>
      </c>
      <c r="DS48" s="91">
        <f t="shared" si="114"/>
        <v>3651.944</v>
      </c>
      <c r="DT48" s="91">
        <f t="shared" si="114"/>
        <v>3651.944</v>
      </c>
      <c r="DU48" s="91">
        <f t="shared" si="114"/>
        <v>3651.944</v>
      </c>
      <c r="DV48" s="91">
        <f t="shared" si="114"/>
        <v>3651.944</v>
      </c>
      <c r="DW48" s="91">
        <f t="shared" si="114"/>
        <v>3651.944</v>
      </c>
      <c r="DX48" s="91">
        <f t="shared" si="114"/>
        <v>3651.944</v>
      </c>
      <c r="DY48" s="91">
        <f t="shared" si="114"/>
        <v>3651.944</v>
      </c>
      <c r="DZ48" s="91">
        <f t="shared" si="114"/>
        <v>3651.944</v>
      </c>
      <c r="EA48" s="91">
        <f t="shared" si="114"/>
        <v>3651.944</v>
      </c>
      <c r="EB48" s="91">
        <f t="shared" si="114"/>
        <v>3651.944</v>
      </c>
      <c r="EC48" s="91">
        <f t="shared" si="114"/>
        <v>3808.3960000000002</v>
      </c>
      <c r="ED48" s="91">
        <f t="shared" si="114"/>
        <v>3808.3960000000002</v>
      </c>
      <c r="EE48" s="91">
        <f t="shared" si="114"/>
        <v>3808.3960000000002</v>
      </c>
      <c r="EF48" s="91">
        <f t="shared" si="114"/>
        <v>3808.3960000000002</v>
      </c>
      <c r="EG48" s="91">
        <f t="shared" si="114"/>
        <v>3808.3960000000002</v>
      </c>
      <c r="EH48" s="91">
        <f t="shared" si="114"/>
        <v>3808.3960000000002</v>
      </c>
      <c r="EI48" s="91">
        <f t="shared" si="114"/>
        <v>3808.3960000000002</v>
      </c>
      <c r="EJ48" s="91">
        <f t="shared" si="114"/>
        <v>3808.3960000000002</v>
      </c>
      <c r="EK48" s="91">
        <f t="shared" ref="EK48:EN48" si="115">-SUMIF($5:$5,EK$5,49:49)/12</f>
        <v>3808.3960000000002</v>
      </c>
      <c r="EL48" s="91">
        <f t="shared" si="115"/>
        <v>3808.3960000000002</v>
      </c>
      <c r="EM48" s="91">
        <f t="shared" si="115"/>
        <v>3808.3960000000002</v>
      </c>
      <c r="EN48" s="91">
        <f t="shared" si="115"/>
        <v>3808.3960000000002</v>
      </c>
    </row>
    <row r="49" spans="3:144" x14ac:dyDescent="0.2">
      <c r="D49" s="89"/>
      <c r="E49" s="89"/>
      <c r="F49" s="89"/>
      <c r="G49" s="94" t="s">
        <v>58</v>
      </c>
      <c r="H49" s="104" t="s">
        <v>53</v>
      </c>
      <c r="I49" s="104"/>
      <c r="J49" s="104"/>
      <c r="K49" s="105">
        <f>SUM(L49:EB49)</f>
        <v>-351871.7759999999</v>
      </c>
      <c r="L49" s="104"/>
      <c r="M49" s="105">
        <f t="shared" ref="M49:AR49" si="116">-IFERROR(VLOOKUP(M$2,$D$198:$L$218,8,FALSE),)</f>
        <v>0</v>
      </c>
      <c r="N49" s="105">
        <f t="shared" si="116"/>
        <v>0</v>
      </c>
      <c r="O49" s="105">
        <f t="shared" si="116"/>
        <v>0</v>
      </c>
      <c r="P49" s="105">
        <f t="shared" si="116"/>
        <v>0</v>
      </c>
      <c r="Q49" s="105">
        <f t="shared" si="116"/>
        <v>0</v>
      </c>
      <c r="R49" s="105">
        <f t="shared" si="116"/>
        <v>0</v>
      </c>
      <c r="S49" s="105">
        <f t="shared" si="116"/>
        <v>0</v>
      </c>
      <c r="T49" s="105">
        <f t="shared" si="116"/>
        <v>0</v>
      </c>
      <c r="U49" s="105">
        <f t="shared" si="116"/>
        <v>0</v>
      </c>
      <c r="V49" s="105">
        <f t="shared" si="116"/>
        <v>-25049.088</v>
      </c>
      <c r="W49" s="105">
        <f t="shared" si="116"/>
        <v>0</v>
      </c>
      <c r="X49" s="105">
        <f t="shared" si="116"/>
        <v>0</v>
      </c>
      <c r="Y49" s="105">
        <f t="shared" si="116"/>
        <v>0</v>
      </c>
      <c r="Z49" s="105">
        <f t="shared" si="116"/>
        <v>0</v>
      </c>
      <c r="AA49" s="105">
        <f t="shared" si="116"/>
        <v>0</v>
      </c>
      <c r="AB49" s="105">
        <f t="shared" si="116"/>
        <v>0</v>
      </c>
      <c r="AC49" s="105">
        <f t="shared" si="116"/>
        <v>0</v>
      </c>
      <c r="AD49" s="105">
        <f t="shared" si="116"/>
        <v>0</v>
      </c>
      <c r="AE49" s="105">
        <f t="shared" si="116"/>
        <v>0</v>
      </c>
      <c r="AF49" s="105">
        <f t="shared" si="116"/>
        <v>0</v>
      </c>
      <c r="AG49" s="105">
        <f t="shared" si="116"/>
        <v>0</v>
      </c>
      <c r="AH49" s="105">
        <f t="shared" si="116"/>
        <v>-28803.935999999998</v>
      </c>
      <c r="AI49" s="105">
        <f t="shared" si="116"/>
        <v>0</v>
      </c>
      <c r="AJ49" s="105">
        <f t="shared" si="116"/>
        <v>0</v>
      </c>
      <c r="AK49" s="105">
        <f t="shared" si="116"/>
        <v>0</v>
      </c>
      <c r="AL49" s="105">
        <f t="shared" si="116"/>
        <v>0</v>
      </c>
      <c r="AM49" s="105">
        <f t="shared" si="116"/>
        <v>0</v>
      </c>
      <c r="AN49" s="105">
        <f t="shared" si="116"/>
        <v>0</v>
      </c>
      <c r="AO49" s="105">
        <f t="shared" si="116"/>
        <v>0</v>
      </c>
      <c r="AP49" s="105">
        <f t="shared" si="116"/>
        <v>0</v>
      </c>
      <c r="AQ49" s="105">
        <f t="shared" si="116"/>
        <v>0</v>
      </c>
      <c r="AR49" s="105">
        <f t="shared" si="116"/>
        <v>0</v>
      </c>
      <c r="AS49" s="105">
        <f t="shared" ref="AS49:BX49" si="117">-IFERROR(VLOOKUP(AS$2,$D$198:$L$218,8,FALSE),)</f>
        <v>0</v>
      </c>
      <c r="AT49" s="105">
        <f t="shared" si="117"/>
        <v>-30681.359999999997</v>
      </c>
      <c r="AU49" s="105">
        <f t="shared" si="117"/>
        <v>0</v>
      </c>
      <c r="AV49" s="105">
        <f t="shared" si="117"/>
        <v>0</v>
      </c>
      <c r="AW49" s="105">
        <f t="shared" si="117"/>
        <v>0</v>
      </c>
      <c r="AX49" s="105">
        <f t="shared" si="117"/>
        <v>0</v>
      </c>
      <c r="AY49" s="105">
        <f t="shared" si="117"/>
        <v>0</v>
      </c>
      <c r="AZ49" s="105">
        <f t="shared" si="117"/>
        <v>0</v>
      </c>
      <c r="BA49" s="105">
        <f t="shared" si="117"/>
        <v>0</v>
      </c>
      <c r="BB49" s="105">
        <f t="shared" si="117"/>
        <v>0</v>
      </c>
      <c r="BC49" s="105">
        <f t="shared" si="117"/>
        <v>0</v>
      </c>
      <c r="BD49" s="105">
        <f t="shared" si="117"/>
        <v>0</v>
      </c>
      <c r="BE49" s="105">
        <f t="shared" si="117"/>
        <v>0</v>
      </c>
      <c r="BF49" s="105">
        <f t="shared" si="117"/>
        <v>-32558.784</v>
      </c>
      <c r="BG49" s="105">
        <f t="shared" si="117"/>
        <v>0</v>
      </c>
      <c r="BH49" s="105">
        <f t="shared" si="117"/>
        <v>0</v>
      </c>
      <c r="BI49" s="105">
        <f t="shared" si="117"/>
        <v>0</v>
      </c>
      <c r="BJ49" s="105">
        <f t="shared" si="117"/>
        <v>0</v>
      </c>
      <c r="BK49" s="105">
        <f t="shared" si="117"/>
        <v>0</v>
      </c>
      <c r="BL49" s="105">
        <f t="shared" si="117"/>
        <v>0</v>
      </c>
      <c r="BM49" s="105">
        <f t="shared" si="117"/>
        <v>0</v>
      </c>
      <c r="BN49" s="105">
        <f t="shared" si="117"/>
        <v>0</v>
      </c>
      <c r="BO49" s="105">
        <f t="shared" si="117"/>
        <v>0</v>
      </c>
      <c r="BP49" s="105">
        <f t="shared" si="117"/>
        <v>0</v>
      </c>
      <c r="BQ49" s="105">
        <f t="shared" si="117"/>
        <v>0</v>
      </c>
      <c r="BR49" s="105">
        <f t="shared" si="117"/>
        <v>-34436.207999999999</v>
      </c>
      <c r="BS49" s="105">
        <f t="shared" si="117"/>
        <v>0</v>
      </c>
      <c r="BT49" s="105">
        <f t="shared" si="117"/>
        <v>0</v>
      </c>
      <c r="BU49" s="105">
        <f t="shared" si="117"/>
        <v>0</v>
      </c>
      <c r="BV49" s="105">
        <f t="shared" si="117"/>
        <v>0</v>
      </c>
      <c r="BW49" s="105">
        <f t="shared" si="117"/>
        <v>0</v>
      </c>
      <c r="BX49" s="105">
        <f t="shared" si="117"/>
        <v>0</v>
      </c>
      <c r="BY49" s="105">
        <f t="shared" ref="BY49:DD49" si="118">-IFERROR(VLOOKUP(BY$2,$D$198:$L$218,8,FALSE),)</f>
        <v>0</v>
      </c>
      <c r="BZ49" s="105">
        <f t="shared" si="118"/>
        <v>0</v>
      </c>
      <c r="CA49" s="105">
        <f t="shared" si="118"/>
        <v>0</v>
      </c>
      <c r="CB49" s="105">
        <f t="shared" si="118"/>
        <v>0</v>
      </c>
      <c r="CC49" s="105">
        <f t="shared" si="118"/>
        <v>0</v>
      </c>
      <c r="CD49" s="105">
        <f t="shared" si="118"/>
        <v>-36313.631999999998</v>
      </c>
      <c r="CE49" s="105">
        <f t="shared" si="118"/>
        <v>0</v>
      </c>
      <c r="CF49" s="105">
        <f t="shared" si="118"/>
        <v>0</v>
      </c>
      <c r="CG49" s="105">
        <f t="shared" si="118"/>
        <v>0</v>
      </c>
      <c r="CH49" s="105">
        <f t="shared" si="118"/>
        <v>0</v>
      </c>
      <c r="CI49" s="105">
        <f t="shared" si="118"/>
        <v>0</v>
      </c>
      <c r="CJ49" s="105">
        <f t="shared" si="118"/>
        <v>0</v>
      </c>
      <c r="CK49" s="105">
        <f t="shared" si="118"/>
        <v>0</v>
      </c>
      <c r="CL49" s="105">
        <f t="shared" si="118"/>
        <v>0</v>
      </c>
      <c r="CM49" s="105">
        <f t="shared" si="118"/>
        <v>0</v>
      </c>
      <c r="CN49" s="105">
        <f t="shared" si="118"/>
        <v>0</v>
      </c>
      <c r="CO49" s="105">
        <f t="shared" si="118"/>
        <v>0</v>
      </c>
      <c r="CP49" s="105">
        <f t="shared" si="118"/>
        <v>-38191.055999999997</v>
      </c>
      <c r="CQ49" s="105">
        <f t="shared" si="118"/>
        <v>0</v>
      </c>
      <c r="CR49" s="105">
        <f t="shared" si="118"/>
        <v>0</v>
      </c>
      <c r="CS49" s="105">
        <f t="shared" si="118"/>
        <v>0</v>
      </c>
      <c r="CT49" s="105">
        <f t="shared" si="118"/>
        <v>0</v>
      </c>
      <c r="CU49" s="105">
        <f t="shared" si="118"/>
        <v>0</v>
      </c>
      <c r="CV49" s="105">
        <f t="shared" si="118"/>
        <v>0</v>
      </c>
      <c r="CW49" s="105">
        <f t="shared" si="118"/>
        <v>0</v>
      </c>
      <c r="CX49" s="105">
        <f t="shared" si="118"/>
        <v>0</v>
      </c>
      <c r="CY49" s="105">
        <f t="shared" si="118"/>
        <v>0</v>
      </c>
      <c r="CZ49" s="105">
        <f t="shared" si="118"/>
        <v>0</v>
      </c>
      <c r="DA49" s="105">
        <f t="shared" si="118"/>
        <v>0</v>
      </c>
      <c r="DB49" s="105">
        <f t="shared" si="118"/>
        <v>-40068.480000000003</v>
      </c>
      <c r="DC49" s="105">
        <f t="shared" si="118"/>
        <v>0</v>
      </c>
      <c r="DD49" s="105">
        <f t="shared" si="118"/>
        <v>0</v>
      </c>
      <c r="DE49" s="105">
        <f t="shared" ref="DE49:EN49" si="119">-IFERROR(VLOOKUP(DE$2,$D$198:$L$218,8,FALSE),)</f>
        <v>0</v>
      </c>
      <c r="DF49" s="105">
        <f t="shared" si="119"/>
        <v>0</v>
      </c>
      <c r="DG49" s="105">
        <f t="shared" si="119"/>
        <v>0</v>
      </c>
      <c r="DH49" s="105">
        <f t="shared" si="119"/>
        <v>0</v>
      </c>
      <c r="DI49" s="105">
        <f t="shared" si="119"/>
        <v>0</v>
      </c>
      <c r="DJ49" s="105">
        <f t="shared" si="119"/>
        <v>0</v>
      </c>
      <c r="DK49" s="105">
        <f t="shared" si="119"/>
        <v>0</v>
      </c>
      <c r="DL49" s="105">
        <f t="shared" si="119"/>
        <v>0</v>
      </c>
      <c r="DM49" s="105">
        <f t="shared" si="119"/>
        <v>0</v>
      </c>
      <c r="DN49" s="105">
        <f t="shared" si="119"/>
        <v>-41945.903999999995</v>
      </c>
      <c r="DO49" s="105">
        <f t="shared" si="119"/>
        <v>0</v>
      </c>
      <c r="DP49" s="105">
        <f t="shared" si="119"/>
        <v>0</v>
      </c>
      <c r="DQ49" s="105">
        <f t="shared" si="119"/>
        <v>0</v>
      </c>
      <c r="DR49" s="105">
        <f t="shared" si="119"/>
        <v>0</v>
      </c>
      <c r="DS49" s="105">
        <f t="shared" si="119"/>
        <v>0</v>
      </c>
      <c r="DT49" s="105">
        <f t="shared" si="119"/>
        <v>0</v>
      </c>
      <c r="DU49" s="105">
        <f t="shared" si="119"/>
        <v>0</v>
      </c>
      <c r="DV49" s="105">
        <f t="shared" si="119"/>
        <v>0</v>
      </c>
      <c r="DW49" s="105">
        <f t="shared" si="119"/>
        <v>0</v>
      </c>
      <c r="DX49" s="105">
        <f t="shared" si="119"/>
        <v>0</v>
      </c>
      <c r="DY49" s="105">
        <f t="shared" si="119"/>
        <v>0</v>
      </c>
      <c r="DZ49" s="105">
        <f t="shared" si="119"/>
        <v>-43823.328000000001</v>
      </c>
      <c r="EA49" s="105">
        <f t="shared" si="119"/>
        <v>0</v>
      </c>
      <c r="EB49" s="105">
        <f t="shared" si="119"/>
        <v>0</v>
      </c>
      <c r="EC49" s="105">
        <f t="shared" si="119"/>
        <v>0</v>
      </c>
      <c r="ED49" s="105">
        <f t="shared" si="119"/>
        <v>0</v>
      </c>
      <c r="EE49" s="105">
        <f t="shared" si="119"/>
        <v>0</v>
      </c>
      <c r="EF49" s="105">
        <f t="shared" si="119"/>
        <v>0</v>
      </c>
      <c r="EG49" s="105">
        <f t="shared" si="119"/>
        <v>0</v>
      </c>
      <c r="EH49" s="105">
        <f t="shared" si="119"/>
        <v>0</v>
      </c>
      <c r="EI49" s="105">
        <f t="shared" si="119"/>
        <v>0</v>
      </c>
      <c r="EJ49" s="105">
        <f t="shared" si="119"/>
        <v>0</v>
      </c>
      <c r="EK49" s="105">
        <f t="shared" si="119"/>
        <v>0</v>
      </c>
      <c r="EL49" s="105">
        <f t="shared" si="119"/>
        <v>-45700.752</v>
      </c>
      <c r="EM49" s="105">
        <f t="shared" si="119"/>
        <v>0</v>
      </c>
      <c r="EN49" s="105">
        <f t="shared" si="119"/>
        <v>0</v>
      </c>
    </row>
    <row r="50" spans="3:144" x14ac:dyDescent="0.2">
      <c r="D50" s="89"/>
      <c r="E50" s="89"/>
      <c r="F50" s="89"/>
      <c r="G50" s="94" t="s">
        <v>57</v>
      </c>
      <c r="H50" s="93" t="s">
        <v>55</v>
      </c>
      <c r="I50" s="93"/>
      <c r="J50" s="93"/>
      <c r="K50" s="91">
        <f>SUM(K47:K49)</f>
        <v>6.4028427004814148E-10</v>
      </c>
      <c r="M50" s="91">
        <f t="shared" ref="M50:BX50" si="120">SUM(M47:M49)</f>
        <v>2087.424</v>
      </c>
      <c r="N50" s="91">
        <f t="shared" si="120"/>
        <v>4174.848</v>
      </c>
      <c r="O50" s="91">
        <f t="shared" si="120"/>
        <v>6262.2719999999999</v>
      </c>
      <c r="P50" s="91">
        <f t="shared" si="120"/>
        <v>8349.6959999999999</v>
      </c>
      <c r="Q50" s="91">
        <f t="shared" si="120"/>
        <v>10437.119999999999</v>
      </c>
      <c r="R50" s="91">
        <f t="shared" si="120"/>
        <v>12524.543999999998</v>
      </c>
      <c r="S50" s="91">
        <f t="shared" si="120"/>
        <v>14611.967999999997</v>
      </c>
      <c r="T50" s="91">
        <f t="shared" si="120"/>
        <v>16699.391999999996</v>
      </c>
      <c r="U50" s="91">
        <f t="shared" si="120"/>
        <v>18786.815999999995</v>
      </c>
      <c r="V50" s="91">
        <f t="shared" si="120"/>
        <v>-4174.8480000000054</v>
      </c>
      <c r="W50" s="91">
        <f t="shared" si="120"/>
        <v>-2087.4240000000054</v>
      </c>
      <c r="X50" s="91">
        <f t="shared" si="120"/>
        <v>-5.4569682106375694E-12</v>
      </c>
      <c r="Y50" s="91">
        <f t="shared" si="120"/>
        <v>2400.3279999999945</v>
      </c>
      <c r="Z50" s="91">
        <f t="shared" si="120"/>
        <v>4800.6559999999945</v>
      </c>
      <c r="AA50" s="91">
        <f t="shared" si="120"/>
        <v>7200.9839999999949</v>
      </c>
      <c r="AB50" s="91">
        <f t="shared" si="120"/>
        <v>9601.3119999999944</v>
      </c>
      <c r="AC50" s="91">
        <f t="shared" si="120"/>
        <v>12001.639999999994</v>
      </c>
      <c r="AD50" s="91">
        <f t="shared" si="120"/>
        <v>14401.967999999993</v>
      </c>
      <c r="AE50" s="91">
        <f t="shared" si="120"/>
        <v>16802.295999999995</v>
      </c>
      <c r="AF50" s="91">
        <f t="shared" si="120"/>
        <v>19202.623999999996</v>
      </c>
      <c r="AG50" s="91">
        <f t="shared" si="120"/>
        <v>21602.951999999997</v>
      </c>
      <c r="AH50" s="91">
        <f t="shared" si="120"/>
        <v>-4800.655999999999</v>
      </c>
      <c r="AI50" s="91">
        <f t="shared" si="120"/>
        <v>-2400.3279999999991</v>
      </c>
      <c r="AJ50" s="91">
        <f t="shared" si="120"/>
        <v>9.0949470177292824E-13</v>
      </c>
      <c r="AK50" s="91">
        <f t="shared" si="120"/>
        <v>2556.7800000000007</v>
      </c>
      <c r="AL50" s="91">
        <f t="shared" si="120"/>
        <v>5113.5600000000004</v>
      </c>
      <c r="AM50" s="91">
        <f t="shared" si="120"/>
        <v>7670.34</v>
      </c>
      <c r="AN50" s="91">
        <f t="shared" si="120"/>
        <v>10227.119999999999</v>
      </c>
      <c r="AO50" s="91">
        <f t="shared" si="120"/>
        <v>12783.899999999998</v>
      </c>
      <c r="AP50" s="91">
        <f t="shared" si="120"/>
        <v>15340.679999999997</v>
      </c>
      <c r="AQ50" s="91">
        <f t="shared" si="120"/>
        <v>17897.459999999995</v>
      </c>
      <c r="AR50" s="91">
        <f t="shared" si="120"/>
        <v>20454.239999999994</v>
      </c>
      <c r="AS50" s="91">
        <f t="shared" si="120"/>
        <v>23011.019999999993</v>
      </c>
      <c r="AT50" s="91">
        <f t="shared" si="120"/>
        <v>-5113.5600000000049</v>
      </c>
      <c r="AU50" s="91">
        <f t="shared" si="120"/>
        <v>-2556.7800000000052</v>
      </c>
      <c r="AV50" s="91">
        <f t="shared" si="120"/>
        <v>-5.4569682106375694E-12</v>
      </c>
      <c r="AW50" s="91">
        <f t="shared" si="120"/>
        <v>2713.2319999999945</v>
      </c>
      <c r="AX50" s="91">
        <f t="shared" si="120"/>
        <v>5426.4639999999945</v>
      </c>
      <c r="AY50" s="91">
        <f t="shared" si="120"/>
        <v>8139.6959999999945</v>
      </c>
      <c r="AZ50" s="91">
        <f t="shared" si="120"/>
        <v>10852.927999999994</v>
      </c>
      <c r="BA50" s="91">
        <f t="shared" si="120"/>
        <v>13566.159999999994</v>
      </c>
      <c r="BB50" s="91">
        <f t="shared" si="120"/>
        <v>16279.391999999994</v>
      </c>
      <c r="BC50" s="91">
        <f t="shared" si="120"/>
        <v>18992.623999999996</v>
      </c>
      <c r="BD50" s="91">
        <f t="shared" si="120"/>
        <v>21705.855999999996</v>
      </c>
      <c r="BE50" s="91">
        <f t="shared" si="120"/>
        <v>24419.087999999996</v>
      </c>
      <c r="BF50" s="91">
        <f t="shared" si="120"/>
        <v>-5426.4640000000036</v>
      </c>
      <c r="BG50" s="91">
        <f t="shared" si="120"/>
        <v>-2713.2320000000036</v>
      </c>
      <c r="BH50" s="91">
        <f t="shared" si="120"/>
        <v>-3.637978807091713E-12</v>
      </c>
      <c r="BI50" s="91">
        <f t="shared" si="120"/>
        <v>2869.6839999999961</v>
      </c>
      <c r="BJ50" s="91">
        <f t="shared" si="120"/>
        <v>5739.3679999999958</v>
      </c>
      <c r="BK50" s="91">
        <f t="shared" si="120"/>
        <v>8609.051999999996</v>
      </c>
      <c r="BL50" s="91">
        <f t="shared" si="120"/>
        <v>11478.735999999995</v>
      </c>
      <c r="BM50" s="91">
        <f t="shared" si="120"/>
        <v>14348.419999999995</v>
      </c>
      <c r="BN50" s="91">
        <f t="shared" si="120"/>
        <v>17218.103999999996</v>
      </c>
      <c r="BO50" s="91">
        <f t="shared" si="120"/>
        <v>20087.787999999997</v>
      </c>
      <c r="BP50" s="91">
        <f t="shared" si="120"/>
        <v>22957.471999999998</v>
      </c>
      <c r="BQ50" s="91">
        <f t="shared" si="120"/>
        <v>25827.155999999999</v>
      </c>
      <c r="BR50" s="91">
        <f t="shared" si="120"/>
        <v>-5739.3679999999986</v>
      </c>
      <c r="BS50" s="91">
        <f t="shared" si="120"/>
        <v>-2869.6839999999988</v>
      </c>
      <c r="BT50" s="91">
        <f t="shared" si="120"/>
        <v>9.0949470177292824E-13</v>
      </c>
      <c r="BU50" s="91">
        <f t="shared" si="120"/>
        <v>3026.1360000000009</v>
      </c>
      <c r="BV50" s="91">
        <f t="shared" si="120"/>
        <v>6052.2720000000008</v>
      </c>
      <c r="BW50" s="91">
        <f t="shared" si="120"/>
        <v>9078.4080000000013</v>
      </c>
      <c r="BX50" s="91">
        <f t="shared" si="120"/>
        <v>12104.544000000002</v>
      </c>
      <c r="BY50" s="91">
        <f t="shared" ref="BY50:EJ50" si="121">SUM(BY47:BY49)</f>
        <v>15130.680000000002</v>
      </c>
      <c r="BZ50" s="91">
        <f t="shared" si="121"/>
        <v>18156.816000000003</v>
      </c>
      <c r="CA50" s="91">
        <f t="shared" si="121"/>
        <v>21182.952000000001</v>
      </c>
      <c r="CB50" s="91">
        <f t="shared" si="121"/>
        <v>24209.088</v>
      </c>
      <c r="CC50" s="91">
        <f t="shared" si="121"/>
        <v>27235.223999999998</v>
      </c>
      <c r="CD50" s="91">
        <f t="shared" si="121"/>
        <v>-6052.2720000000008</v>
      </c>
      <c r="CE50" s="91">
        <f t="shared" si="121"/>
        <v>-3026.1360000000009</v>
      </c>
      <c r="CF50" s="91">
        <f t="shared" si="121"/>
        <v>-9.0949470177292824E-13</v>
      </c>
      <c r="CG50" s="91">
        <f t="shared" si="121"/>
        <v>3182.5879999999988</v>
      </c>
      <c r="CH50" s="91">
        <f t="shared" si="121"/>
        <v>6365.1759999999986</v>
      </c>
      <c r="CI50" s="91">
        <f t="shared" si="121"/>
        <v>9547.7639999999992</v>
      </c>
      <c r="CJ50" s="91">
        <f t="shared" si="121"/>
        <v>12730.351999999999</v>
      </c>
      <c r="CK50" s="91">
        <f t="shared" si="121"/>
        <v>15912.939999999999</v>
      </c>
      <c r="CL50" s="91">
        <f t="shared" si="121"/>
        <v>19095.527999999998</v>
      </c>
      <c r="CM50" s="91">
        <f t="shared" si="121"/>
        <v>22278.115999999998</v>
      </c>
      <c r="CN50" s="91">
        <f t="shared" si="121"/>
        <v>25460.703999999998</v>
      </c>
      <c r="CO50" s="91">
        <f t="shared" si="121"/>
        <v>28643.291999999998</v>
      </c>
      <c r="CP50" s="91">
        <f t="shared" si="121"/>
        <v>-6365.1759999999995</v>
      </c>
      <c r="CQ50" s="91">
        <f t="shared" si="121"/>
        <v>-3182.5879999999997</v>
      </c>
      <c r="CR50" s="91">
        <f t="shared" si="121"/>
        <v>0</v>
      </c>
      <c r="CS50" s="91">
        <f t="shared" si="121"/>
        <v>3339.0400000000004</v>
      </c>
      <c r="CT50" s="91">
        <f t="shared" si="121"/>
        <v>6678.0800000000008</v>
      </c>
      <c r="CU50" s="91">
        <f t="shared" si="121"/>
        <v>10017.120000000001</v>
      </c>
      <c r="CV50" s="91">
        <f t="shared" si="121"/>
        <v>13356.160000000002</v>
      </c>
      <c r="CW50" s="91">
        <f t="shared" si="121"/>
        <v>16695.2</v>
      </c>
      <c r="CX50" s="91">
        <f t="shared" si="121"/>
        <v>20034.240000000002</v>
      </c>
      <c r="CY50" s="91">
        <f t="shared" si="121"/>
        <v>23373.280000000002</v>
      </c>
      <c r="CZ50" s="91">
        <f t="shared" si="121"/>
        <v>26712.320000000003</v>
      </c>
      <c r="DA50" s="91">
        <f t="shared" si="121"/>
        <v>30051.360000000004</v>
      </c>
      <c r="DB50" s="91">
        <f t="shared" si="121"/>
        <v>-6678.0800000000017</v>
      </c>
      <c r="DC50" s="91">
        <f t="shared" si="121"/>
        <v>-3339.0400000000013</v>
      </c>
      <c r="DD50" s="91">
        <f t="shared" si="121"/>
        <v>-9.0949470177292824E-13</v>
      </c>
      <c r="DE50" s="91">
        <f t="shared" si="121"/>
        <v>3495.4919999999988</v>
      </c>
      <c r="DF50" s="91">
        <f t="shared" si="121"/>
        <v>6990.9839999999986</v>
      </c>
      <c r="DG50" s="91">
        <f t="shared" si="121"/>
        <v>10486.475999999999</v>
      </c>
      <c r="DH50" s="91">
        <f t="shared" si="121"/>
        <v>13981.967999999999</v>
      </c>
      <c r="DI50" s="91">
        <f t="shared" si="121"/>
        <v>17477.46</v>
      </c>
      <c r="DJ50" s="91">
        <f t="shared" si="121"/>
        <v>20972.951999999997</v>
      </c>
      <c r="DK50" s="91">
        <f t="shared" si="121"/>
        <v>24468.443999999996</v>
      </c>
      <c r="DL50" s="91">
        <f t="shared" si="121"/>
        <v>27963.935999999994</v>
      </c>
      <c r="DM50" s="91">
        <f t="shared" si="121"/>
        <v>31459.427999999993</v>
      </c>
      <c r="DN50" s="91">
        <f t="shared" si="121"/>
        <v>-6990.984000000004</v>
      </c>
      <c r="DO50" s="91">
        <f t="shared" si="121"/>
        <v>-3495.4920000000043</v>
      </c>
      <c r="DP50" s="91">
        <f t="shared" si="121"/>
        <v>-4.5474735088646412E-12</v>
      </c>
      <c r="DQ50" s="91">
        <f t="shared" si="121"/>
        <v>3651.9439999999954</v>
      </c>
      <c r="DR50" s="91">
        <f t="shared" si="121"/>
        <v>7303.8879999999954</v>
      </c>
      <c r="DS50" s="91">
        <f t="shared" si="121"/>
        <v>10955.831999999995</v>
      </c>
      <c r="DT50" s="91">
        <f t="shared" si="121"/>
        <v>14607.775999999994</v>
      </c>
      <c r="DU50" s="91">
        <f t="shared" si="121"/>
        <v>18259.719999999994</v>
      </c>
      <c r="DV50" s="91">
        <f t="shared" si="121"/>
        <v>21911.663999999993</v>
      </c>
      <c r="DW50" s="91">
        <f t="shared" si="121"/>
        <v>25563.607999999993</v>
      </c>
      <c r="DX50" s="91">
        <f t="shared" si="121"/>
        <v>29215.551999999992</v>
      </c>
      <c r="DY50" s="91">
        <f t="shared" si="121"/>
        <v>32867.495999999992</v>
      </c>
      <c r="DZ50" s="91">
        <f t="shared" si="121"/>
        <v>-7303.8880000000063</v>
      </c>
      <c r="EA50" s="91">
        <f t="shared" si="121"/>
        <v>-3651.9440000000063</v>
      </c>
      <c r="EB50" s="91">
        <f t="shared" si="121"/>
        <v>-6.3664629124104977E-12</v>
      </c>
      <c r="EC50" s="91">
        <f t="shared" si="121"/>
        <v>3808.3959999999938</v>
      </c>
      <c r="ED50" s="91">
        <f t="shared" si="121"/>
        <v>7616.791999999994</v>
      </c>
      <c r="EE50" s="91">
        <f t="shared" si="121"/>
        <v>11425.187999999995</v>
      </c>
      <c r="EF50" s="91">
        <f t="shared" si="121"/>
        <v>15233.583999999995</v>
      </c>
      <c r="EG50" s="91">
        <f t="shared" si="121"/>
        <v>19041.979999999996</v>
      </c>
      <c r="EH50" s="91">
        <f t="shared" si="121"/>
        <v>22850.375999999997</v>
      </c>
      <c r="EI50" s="91">
        <f t="shared" si="121"/>
        <v>26658.771999999997</v>
      </c>
      <c r="EJ50" s="91">
        <f t="shared" si="121"/>
        <v>30467.167999999998</v>
      </c>
      <c r="EK50" s="91">
        <f t="shared" ref="EK50:EN50" si="122">SUM(EK47:EK49)</f>
        <v>34275.563999999998</v>
      </c>
      <c r="EL50" s="91">
        <f t="shared" si="122"/>
        <v>-7616.7920000000013</v>
      </c>
      <c r="EM50" s="91">
        <f t="shared" si="122"/>
        <v>-3808.3960000000011</v>
      </c>
      <c r="EN50" s="91">
        <f t="shared" si="122"/>
        <v>-9.0949470177292824E-13</v>
      </c>
    </row>
    <row r="52" spans="3:144" x14ac:dyDescent="0.2">
      <c r="C52" s="102" t="str">
        <f>$C$221</f>
        <v>도로점용료</v>
      </c>
      <c r="D52" s="103"/>
      <c r="E52" s="103"/>
      <c r="F52" s="89"/>
      <c r="G52" s="89"/>
      <c r="H52" s="93" t="s">
        <v>50</v>
      </c>
      <c r="I52" s="93"/>
      <c r="J52" s="93"/>
      <c r="K52" s="91">
        <f>M52</f>
        <v>0</v>
      </c>
      <c r="M52" s="91">
        <v>0</v>
      </c>
      <c r="N52" s="91">
        <f t="shared" ref="N52:BY52" si="123">M55</f>
        <v>0</v>
      </c>
      <c r="O52" s="91">
        <f t="shared" si="123"/>
        <v>0</v>
      </c>
      <c r="P52" s="91">
        <f t="shared" si="123"/>
        <v>0</v>
      </c>
      <c r="Q52" s="91">
        <f t="shared" si="123"/>
        <v>0</v>
      </c>
      <c r="R52" s="91">
        <f t="shared" si="123"/>
        <v>0</v>
      </c>
      <c r="S52" s="91">
        <f t="shared" si="123"/>
        <v>0</v>
      </c>
      <c r="T52" s="91">
        <f t="shared" si="123"/>
        <v>0</v>
      </c>
      <c r="U52" s="91">
        <f t="shared" si="123"/>
        <v>0</v>
      </c>
      <c r="V52" s="91">
        <f t="shared" si="123"/>
        <v>0</v>
      </c>
      <c r="W52" s="91">
        <f t="shared" si="123"/>
        <v>0</v>
      </c>
      <c r="X52" s="91">
        <f t="shared" si="123"/>
        <v>0</v>
      </c>
      <c r="Y52" s="91">
        <f t="shared" si="123"/>
        <v>0</v>
      </c>
      <c r="Z52" s="91">
        <f t="shared" si="123"/>
        <v>0</v>
      </c>
      <c r="AA52" s="91">
        <f t="shared" si="123"/>
        <v>0</v>
      </c>
      <c r="AB52" s="91">
        <f t="shared" si="123"/>
        <v>0</v>
      </c>
      <c r="AC52" s="91">
        <f t="shared" si="123"/>
        <v>0</v>
      </c>
      <c r="AD52" s="91">
        <f t="shared" si="123"/>
        <v>0</v>
      </c>
      <c r="AE52" s="91">
        <f t="shared" si="123"/>
        <v>0</v>
      </c>
      <c r="AF52" s="91">
        <f t="shared" si="123"/>
        <v>0</v>
      </c>
      <c r="AG52" s="91">
        <f t="shared" si="123"/>
        <v>0</v>
      </c>
      <c r="AH52" s="91">
        <f t="shared" si="123"/>
        <v>0</v>
      </c>
      <c r="AI52" s="91">
        <f t="shared" si="123"/>
        <v>0</v>
      </c>
      <c r="AJ52" s="91">
        <f t="shared" si="123"/>
        <v>0</v>
      </c>
      <c r="AK52" s="91">
        <f t="shared" si="123"/>
        <v>0</v>
      </c>
      <c r="AL52" s="91">
        <f t="shared" si="123"/>
        <v>0</v>
      </c>
      <c r="AM52" s="91">
        <f t="shared" si="123"/>
        <v>0</v>
      </c>
      <c r="AN52" s="91">
        <f t="shared" si="123"/>
        <v>0</v>
      </c>
      <c r="AO52" s="91">
        <f t="shared" si="123"/>
        <v>0</v>
      </c>
      <c r="AP52" s="91">
        <f t="shared" si="123"/>
        <v>0</v>
      </c>
      <c r="AQ52" s="91">
        <f t="shared" si="123"/>
        <v>0</v>
      </c>
      <c r="AR52" s="91">
        <f t="shared" si="123"/>
        <v>0</v>
      </c>
      <c r="AS52" s="91">
        <f t="shared" si="123"/>
        <v>0</v>
      </c>
      <c r="AT52" s="91">
        <f t="shared" si="123"/>
        <v>0</v>
      </c>
      <c r="AU52" s="91">
        <f t="shared" si="123"/>
        <v>0</v>
      </c>
      <c r="AV52" s="91">
        <f t="shared" si="123"/>
        <v>0</v>
      </c>
      <c r="AW52" s="91">
        <f t="shared" si="123"/>
        <v>0</v>
      </c>
      <c r="AX52" s="91">
        <f t="shared" si="123"/>
        <v>0</v>
      </c>
      <c r="AY52" s="91">
        <f t="shared" si="123"/>
        <v>0</v>
      </c>
      <c r="AZ52" s="91">
        <f t="shared" si="123"/>
        <v>0</v>
      </c>
      <c r="BA52" s="91">
        <f t="shared" si="123"/>
        <v>0</v>
      </c>
      <c r="BB52" s="91">
        <f t="shared" si="123"/>
        <v>0</v>
      </c>
      <c r="BC52" s="91">
        <f t="shared" si="123"/>
        <v>0</v>
      </c>
      <c r="BD52" s="91">
        <f t="shared" si="123"/>
        <v>0</v>
      </c>
      <c r="BE52" s="91">
        <f t="shared" si="123"/>
        <v>0</v>
      </c>
      <c r="BF52" s="91">
        <f t="shared" si="123"/>
        <v>0</v>
      </c>
      <c r="BG52" s="91">
        <f t="shared" si="123"/>
        <v>0</v>
      </c>
      <c r="BH52" s="91">
        <f t="shared" si="123"/>
        <v>0</v>
      </c>
      <c r="BI52" s="91">
        <f t="shared" si="123"/>
        <v>0</v>
      </c>
      <c r="BJ52" s="91">
        <f t="shared" si="123"/>
        <v>0</v>
      </c>
      <c r="BK52" s="91">
        <f t="shared" si="123"/>
        <v>0</v>
      </c>
      <c r="BL52" s="91">
        <f t="shared" si="123"/>
        <v>0</v>
      </c>
      <c r="BM52" s="91">
        <f t="shared" si="123"/>
        <v>0</v>
      </c>
      <c r="BN52" s="91">
        <f t="shared" si="123"/>
        <v>0</v>
      </c>
      <c r="BO52" s="91">
        <f t="shared" si="123"/>
        <v>0</v>
      </c>
      <c r="BP52" s="91">
        <f t="shared" si="123"/>
        <v>0</v>
      </c>
      <c r="BQ52" s="91">
        <f t="shared" si="123"/>
        <v>0</v>
      </c>
      <c r="BR52" s="91">
        <f t="shared" si="123"/>
        <v>0</v>
      </c>
      <c r="BS52" s="91">
        <f t="shared" si="123"/>
        <v>0</v>
      </c>
      <c r="BT52" s="91">
        <f t="shared" si="123"/>
        <v>0</v>
      </c>
      <c r="BU52" s="91">
        <f t="shared" si="123"/>
        <v>0</v>
      </c>
      <c r="BV52" s="91">
        <f t="shared" si="123"/>
        <v>0</v>
      </c>
      <c r="BW52" s="91">
        <f t="shared" si="123"/>
        <v>0</v>
      </c>
      <c r="BX52" s="91">
        <f t="shared" si="123"/>
        <v>0</v>
      </c>
      <c r="BY52" s="91">
        <f t="shared" si="123"/>
        <v>0</v>
      </c>
      <c r="BZ52" s="91">
        <f t="shared" ref="BZ52:EK52" si="124">BY55</f>
        <v>0</v>
      </c>
      <c r="CA52" s="91">
        <f t="shared" si="124"/>
        <v>0</v>
      </c>
      <c r="CB52" s="91">
        <f t="shared" si="124"/>
        <v>0</v>
      </c>
      <c r="CC52" s="91">
        <f t="shared" si="124"/>
        <v>0</v>
      </c>
      <c r="CD52" s="91">
        <f t="shared" si="124"/>
        <v>0</v>
      </c>
      <c r="CE52" s="91">
        <f t="shared" si="124"/>
        <v>0</v>
      </c>
      <c r="CF52" s="91">
        <f t="shared" si="124"/>
        <v>0</v>
      </c>
      <c r="CG52" s="91">
        <f t="shared" si="124"/>
        <v>0</v>
      </c>
      <c r="CH52" s="91">
        <f t="shared" si="124"/>
        <v>0</v>
      </c>
      <c r="CI52" s="91">
        <f t="shared" si="124"/>
        <v>0</v>
      </c>
      <c r="CJ52" s="91">
        <f t="shared" si="124"/>
        <v>0</v>
      </c>
      <c r="CK52" s="91">
        <f t="shared" si="124"/>
        <v>0</v>
      </c>
      <c r="CL52" s="91">
        <f t="shared" si="124"/>
        <v>0</v>
      </c>
      <c r="CM52" s="91">
        <f t="shared" si="124"/>
        <v>0</v>
      </c>
      <c r="CN52" s="91">
        <f t="shared" si="124"/>
        <v>0</v>
      </c>
      <c r="CO52" s="91">
        <f t="shared" si="124"/>
        <v>0</v>
      </c>
      <c r="CP52" s="91">
        <f t="shared" si="124"/>
        <v>0</v>
      </c>
      <c r="CQ52" s="91">
        <f t="shared" si="124"/>
        <v>0</v>
      </c>
      <c r="CR52" s="91">
        <f t="shared" si="124"/>
        <v>0</v>
      </c>
      <c r="CS52" s="91">
        <f t="shared" si="124"/>
        <v>0</v>
      </c>
      <c r="CT52" s="91">
        <f t="shared" si="124"/>
        <v>0</v>
      </c>
      <c r="CU52" s="91">
        <f t="shared" si="124"/>
        <v>0</v>
      </c>
      <c r="CV52" s="91">
        <f t="shared" si="124"/>
        <v>0</v>
      </c>
      <c r="CW52" s="91">
        <f t="shared" si="124"/>
        <v>0</v>
      </c>
      <c r="CX52" s="91">
        <f t="shared" si="124"/>
        <v>0</v>
      </c>
      <c r="CY52" s="91">
        <f t="shared" si="124"/>
        <v>0</v>
      </c>
      <c r="CZ52" s="91">
        <f t="shared" si="124"/>
        <v>0</v>
      </c>
      <c r="DA52" s="91">
        <f t="shared" si="124"/>
        <v>0</v>
      </c>
      <c r="DB52" s="91">
        <f t="shared" si="124"/>
        <v>0</v>
      </c>
      <c r="DC52" s="91">
        <f t="shared" si="124"/>
        <v>0</v>
      </c>
      <c r="DD52" s="91">
        <f t="shared" si="124"/>
        <v>0</v>
      </c>
      <c r="DE52" s="91">
        <f t="shared" si="124"/>
        <v>0</v>
      </c>
      <c r="DF52" s="91">
        <f t="shared" si="124"/>
        <v>0</v>
      </c>
      <c r="DG52" s="91">
        <f t="shared" si="124"/>
        <v>0</v>
      </c>
      <c r="DH52" s="91">
        <f t="shared" si="124"/>
        <v>0</v>
      </c>
      <c r="DI52" s="91">
        <f t="shared" si="124"/>
        <v>0</v>
      </c>
      <c r="DJ52" s="91">
        <f t="shared" si="124"/>
        <v>0</v>
      </c>
      <c r="DK52" s="91">
        <f t="shared" si="124"/>
        <v>0</v>
      </c>
      <c r="DL52" s="91">
        <f t="shared" si="124"/>
        <v>0</v>
      </c>
      <c r="DM52" s="91">
        <f t="shared" si="124"/>
        <v>0</v>
      </c>
      <c r="DN52" s="91">
        <f t="shared" si="124"/>
        <v>0</v>
      </c>
      <c r="DO52" s="91">
        <f t="shared" si="124"/>
        <v>0</v>
      </c>
      <c r="DP52" s="91">
        <f t="shared" si="124"/>
        <v>0</v>
      </c>
      <c r="DQ52" s="91">
        <f t="shared" si="124"/>
        <v>0</v>
      </c>
      <c r="DR52" s="91">
        <f t="shared" si="124"/>
        <v>0</v>
      </c>
      <c r="DS52" s="91">
        <f t="shared" si="124"/>
        <v>0</v>
      </c>
      <c r="DT52" s="91">
        <f t="shared" si="124"/>
        <v>0</v>
      </c>
      <c r="DU52" s="91">
        <f t="shared" si="124"/>
        <v>0</v>
      </c>
      <c r="DV52" s="91">
        <f t="shared" si="124"/>
        <v>0</v>
      </c>
      <c r="DW52" s="91">
        <f t="shared" si="124"/>
        <v>0</v>
      </c>
      <c r="DX52" s="91">
        <f t="shared" si="124"/>
        <v>0</v>
      </c>
      <c r="DY52" s="91">
        <f t="shared" si="124"/>
        <v>0</v>
      </c>
      <c r="DZ52" s="91">
        <f t="shared" si="124"/>
        <v>0</v>
      </c>
      <c r="EA52" s="91">
        <f t="shared" si="124"/>
        <v>0</v>
      </c>
      <c r="EB52" s="91">
        <f t="shared" si="124"/>
        <v>0</v>
      </c>
      <c r="EC52" s="91">
        <f t="shared" si="124"/>
        <v>0</v>
      </c>
      <c r="ED52" s="91">
        <f t="shared" si="124"/>
        <v>0</v>
      </c>
      <c r="EE52" s="91">
        <f t="shared" si="124"/>
        <v>0</v>
      </c>
      <c r="EF52" s="91">
        <f t="shared" si="124"/>
        <v>0</v>
      </c>
      <c r="EG52" s="91">
        <f t="shared" si="124"/>
        <v>0</v>
      </c>
      <c r="EH52" s="91">
        <f t="shared" si="124"/>
        <v>0</v>
      </c>
      <c r="EI52" s="91">
        <f t="shared" si="124"/>
        <v>0</v>
      </c>
      <c r="EJ52" s="91">
        <f t="shared" si="124"/>
        <v>0</v>
      </c>
      <c r="EK52" s="91">
        <f t="shared" si="124"/>
        <v>0</v>
      </c>
      <c r="EL52" s="91">
        <f t="shared" ref="EL52:EN52" si="125">EK55</f>
        <v>0</v>
      </c>
      <c r="EM52" s="91">
        <f t="shared" si="125"/>
        <v>0</v>
      </c>
      <c r="EN52" s="91">
        <f t="shared" si="125"/>
        <v>0</v>
      </c>
    </row>
    <row r="53" spans="3:144" x14ac:dyDescent="0.2">
      <c r="D53" s="89"/>
      <c r="E53" s="89"/>
      <c r="F53" s="89"/>
      <c r="G53" s="94" t="s">
        <v>56</v>
      </c>
      <c r="H53" s="93" t="s">
        <v>51</v>
      </c>
      <c r="I53" s="93"/>
      <c r="J53" s="93"/>
      <c r="K53" s="91">
        <f>SUM(L53:EB53)</f>
        <v>0</v>
      </c>
      <c r="M53" s="91">
        <f t="shared" ref="M53:BX53" si="126">-SUMIF($5:$5,M$5,54:54)/12</f>
        <v>0</v>
      </c>
      <c r="N53" s="91">
        <f t="shared" si="126"/>
        <v>0</v>
      </c>
      <c r="O53" s="91">
        <f t="shared" si="126"/>
        <v>0</v>
      </c>
      <c r="P53" s="91">
        <f t="shared" si="126"/>
        <v>0</v>
      </c>
      <c r="Q53" s="91">
        <f t="shared" si="126"/>
        <v>0</v>
      </c>
      <c r="R53" s="91">
        <f t="shared" si="126"/>
        <v>0</v>
      </c>
      <c r="S53" s="91">
        <f t="shared" si="126"/>
        <v>0</v>
      </c>
      <c r="T53" s="91">
        <f t="shared" si="126"/>
        <v>0</v>
      </c>
      <c r="U53" s="91">
        <f t="shared" si="126"/>
        <v>0</v>
      </c>
      <c r="V53" s="91">
        <f t="shared" si="126"/>
        <v>0</v>
      </c>
      <c r="W53" s="91">
        <f t="shared" si="126"/>
        <v>0</v>
      </c>
      <c r="X53" s="91">
        <f t="shared" si="126"/>
        <v>0</v>
      </c>
      <c r="Y53" s="91">
        <f t="shared" si="126"/>
        <v>0</v>
      </c>
      <c r="Z53" s="91">
        <f t="shared" si="126"/>
        <v>0</v>
      </c>
      <c r="AA53" s="91">
        <f t="shared" si="126"/>
        <v>0</v>
      </c>
      <c r="AB53" s="91">
        <f t="shared" si="126"/>
        <v>0</v>
      </c>
      <c r="AC53" s="91">
        <f t="shared" si="126"/>
        <v>0</v>
      </c>
      <c r="AD53" s="91">
        <f t="shared" si="126"/>
        <v>0</v>
      </c>
      <c r="AE53" s="91">
        <f t="shared" si="126"/>
        <v>0</v>
      </c>
      <c r="AF53" s="91">
        <f t="shared" si="126"/>
        <v>0</v>
      </c>
      <c r="AG53" s="91">
        <f t="shared" si="126"/>
        <v>0</v>
      </c>
      <c r="AH53" s="91">
        <f t="shared" si="126"/>
        <v>0</v>
      </c>
      <c r="AI53" s="91">
        <f t="shared" si="126"/>
        <v>0</v>
      </c>
      <c r="AJ53" s="91">
        <f t="shared" si="126"/>
        <v>0</v>
      </c>
      <c r="AK53" s="91">
        <f t="shared" si="126"/>
        <v>0</v>
      </c>
      <c r="AL53" s="91">
        <f t="shared" si="126"/>
        <v>0</v>
      </c>
      <c r="AM53" s="91">
        <f t="shared" si="126"/>
        <v>0</v>
      </c>
      <c r="AN53" s="91">
        <f t="shared" si="126"/>
        <v>0</v>
      </c>
      <c r="AO53" s="91">
        <f t="shared" si="126"/>
        <v>0</v>
      </c>
      <c r="AP53" s="91">
        <f t="shared" si="126"/>
        <v>0</v>
      </c>
      <c r="AQ53" s="91">
        <f t="shared" si="126"/>
        <v>0</v>
      </c>
      <c r="AR53" s="91">
        <f t="shared" si="126"/>
        <v>0</v>
      </c>
      <c r="AS53" s="91">
        <f t="shared" si="126"/>
        <v>0</v>
      </c>
      <c r="AT53" s="91">
        <f t="shared" si="126"/>
        <v>0</v>
      </c>
      <c r="AU53" s="91">
        <f t="shared" si="126"/>
        <v>0</v>
      </c>
      <c r="AV53" s="91">
        <f t="shared" si="126"/>
        <v>0</v>
      </c>
      <c r="AW53" s="91">
        <f t="shared" si="126"/>
        <v>0</v>
      </c>
      <c r="AX53" s="91">
        <f t="shared" si="126"/>
        <v>0</v>
      </c>
      <c r="AY53" s="91">
        <f t="shared" si="126"/>
        <v>0</v>
      </c>
      <c r="AZ53" s="91">
        <f t="shared" si="126"/>
        <v>0</v>
      </c>
      <c r="BA53" s="91">
        <f t="shared" si="126"/>
        <v>0</v>
      </c>
      <c r="BB53" s="91">
        <f t="shared" si="126"/>
        <v>0</v>
      </c>
      <c r="BC53" s="91">
        <f t="shared" si="126"/>
        <v>0</v>
      </c>
      <c r="BD53" s="91">
        <f t="shared" si="126"/>
        <v>0</v>
      </c>
      <c r="BE53" s="91">
        <f t="shared" si="126"/>
        <v>0</v>
      </c>
      <c r="BF53" s="91">
        <f t="shared" si="126"/>
        <v>0</v>
      </c>
      <c r="BG53" s="91">
        <f t="shared" si="126"/>
        <v>0</v>
      </c>
      <c r="BH53" s="91">
        <f t="shared" si="126"/>
        <v>0</v>
      </c>
      <c r="BI53" s="91">
        <f t="shared" si="126"/>
        <v>0</v>
      </c>
      <c r="BJ53" s="91">
        <f t="shared" si="126"/>
        <v>0</v>
      </c>
      <c r="BK53" s="91">
        <f t="shared" si="126"/>
        <v>0</v>
      </c>
      <c r="BL53" s="91">
        <f t="shared" si="126"/>
        <v>0</v>
      </c>
      <c r="BM53" s="91">
        <f t="shared" si="126"/>
        <v>0</v>
      </c>
      <c r="BN53" s="91">
        <f t="shared" si="126"/>
        <v>0</v>
      </c>
      <c r="BO53" s="91">
        <f t="shared" si="126"/>
        <v>0</v>
      </c>
      <c r="BP53" s="91">
        <f t="shared" si="126"/>
        <v>0</v>
      </c>
      <c r="BQ53" s="91">
        <f t="shared" si="126"/>
        <v>0</v>
      </c>
      <c r="BR53" s="91">
        <f t="shared" si="126"/>
        <v>0</v>
      </c>
      <c r="BS53" s="91">
        <f t="shared" si="126"/>
        <v>0</v>
      </c>
      <c r="BT53" s="91">
        <f t="shared" si="126"/>
        <v>0</v>
      </c>
      <c r="BU53" s="91">
        <f t="shared" si="126"/>
        <v>0</v>
      </c>
      <c r="BV53" s="91">
        <f t="shared" si="126"/>
        <v>0</v>
      </c>
      <c r="BW53" s="91">
        <f t="shared" si="126"/>
        <v>0</v>
      </c>
      <c r="BX53" s="91">
        <f t="shared" si="126"/>
        <v>0</v>
      </c>
      <c r="BY53" s="91">
        <f t="shared" ref="BY53:EJ53" si="127">-SUMIF($5:$5,BY$5,54:54)/12</f>
        <v>0</v>
      </c>
      <c r="BZ53" s="91">
        <f t="shared" si="127"/>
        <v>0</v>
      </c>
      <c r="CA53" s="91">
        <f t="shared" si="127"/>
        <v>0</v>
      </c>
      <c r="CB53" s="91">
        <f t="shared" si="127"/>
        <v>0</v>
      </c>
      <c r="CC53" s="91">
        <f t="shared" si="127"/>
        <v>0</v>
      </c>
      <c r="CD53" s="91">
        <f t="shared" si="127"/>
        <v>0</v>
      </c>
      <c r="CE53" s="91">
        <f t="shared" si="127"/>
        <v>0</v>
      </c>
      <c r="CF53" s="91">
        <f t="shared" si="127"/>
        <v>0</v>
      </c>
      <c r="CG53" s="91">
        <f t="shared" si="127"/>
        <v>0</v>
      </c>
      <c r="CH53" s="91">
        <f t="shared" si="127"/>
        <v>0</v>
      </c>
      <c r="CI53" s="91">
        <f t="shared" si="127"/>
        <v>0</v>
      </c>
      <c r="CJ53" s="91">
        <f t="shared" si="127"/>
        <v>0</v>
      </c>
      <c r="CK53" s="91">
        <f t="shared" si="127"/>
        <v>0</v>
      </c>
      <c r="CL53" s="91">
        <f t="shared" si="127"/>
        <v>0</v>
      </c>
      <c r="CM53" s="91">
        <f t="shared" si="127"/>
        <v>0</v>
      </c>
      <c r="CN53" s="91">
        <f t="shared" si="127"/>
        <v>0</v>
      </c>
      <c r="CO53" s="91">
        <f t="shared" si="127"/>
        <v>0</v>
      </c>
      <c r="CP53" s="91">
        <f t="shared" si="127"/>
        <v>0</v>
      </c>
      <c r="CQ53" s="91">
        <f t="shared" si="127"/>
        <v>0</v>
      </c>
      <c r="CR53" s="91">
        <f t="shared" si="127"/>
        <v>0</v>
      </c>
      <c r="CS53" s="91">
        <f t="shared" si="127"/>
        <v>0</v>
      </c>
      <c r="CT53" s="91">
        <f t="shared" si="127"/>
        <v>0</v>
      </c>
      <c r="CU53" s="91">
        <f t="shared" si="127"/>
        <v>0</v>
      </c>
      <c r="CV53" s="91">
        <f t="shared" si="127"/>
        <v>0</v>
      </c>
      <c r="CW53" s="91">
        <f t="shared" si="127"/>
        <v>0</v>
      </c>
      <c r="CX53" s="91">
        <f t="shared" si="127"/>
        <v>0</v>
      </c>
      <c r="CY53" s="91">
        <f t="shared" si="127"/>
        <v>0</v>
      </c>
      <c r="CZ53" s="91">
        <f t="shared" si="127"/>
        <v>0</v>
      </c>
      <c r="DA53" s="91">
        <f t="shared" si="127"/>
        <v>0</v>
      </c>
      <c r="DB53" s="91">
        <f t="shared" si="127"/>
        <v>0</v>
      </c>
      <c r="DC53" s="91">
        <f t="shared" si="127"/>
        <v>0</v>
      </c>
      <c r="DD53" s="91">
        <f t="shared" si="127"/>
        <v>0</v>
      </c>
      <c r="DE53" s="91">
        <f t="shared" si="127"/>
        <v>0</v>
      </c>
      <c r="DF53" s="91">
        <f t="shared" si="127"/>
        <v>0</v>
      </c>
      <c r="DG53" s="91">
        <f t="shared" si="127"/>
        <v>0</v>
      </c>
      <c r="DH53" s="91">
        <f t="shared" si="127"/>
        <v>0</v>
      </c>
      <c r="DI53" s="91">
        <f t="shared" si="127"/>
        <v>0</v>
      </c>
      <c r="DJ53" s="91">
        <f t="shared" si="127"/>
        <v>0</v>
      </c>
      <c r="DK53" s="91">
        <f t="shared" si="127"/>
        <v>0</v>
      </c>
      <c r="DL53" s="91">
        <f t="shared" si="127"/>
        <v>0</v>
      </c>
      <c r="DM53" s="91">
        <f t="shared" si="127"/>
        <v>0</v>
      </c>
      <c r="DN53" s="91">
        <f t="shared" si="127"/>
        <v>0</v>
      </c>
      <c r="DO53" s="91">
        <f t="shared" si="127"/>
        <v>0</v>
      </c>
      <c r="DP53" s="91">
        <f t="shared" si="127"/>
        <v>0</v>
      </c>
      <c r="DQ53" s="91">
        <f t="shared" si="127"/>
        <v>0</v>
      </c>
      <c r="DR53" s="91">
        <f t="shared" si="127"/>
        <v>0</v>
      </c>
      <c r="DS53" s="91">
        <f t="shared" si="127"/>
        <v>0</v>
      </c>
      <c r="DT53" s="91">
        <f t="shared" si="127"/>
        <v>0</v>
      </c>
      <c r="DU53" s="91">
        <f t="shared" si="127"/>
        <v>0</v>
      </c>
      <c r="DV53" s="91">
        <f t="shared" si="127"/>
        <v>0</v>
      </c>
      <c r="DW53" s="91">
        <f t="shared" si="127"/>
        <v>0</v>
      </c>
      <c r="DX53" s="91">
        <f t="shared" si="127"/>
        <v>0</v>
      </c>
      <c r="DY53" s="91">
        <f t="shared" si="127"/>
        <v>0</v>
      </c>
      <c r="DZ53" s="91">
        <f t="shared" si="127"/>
        <v>0</v>
      </c>
      <c r="EA53" s="91">
        <f t="shared" si="127"/>
        <v>0</v>
      </c>
      <c r="EB53" s="91">
        <f t="shared" si="127"/>
        <v>0</v>
      </c>
      <c r="EC53" s="91">
        <f t="shared" si="127"/>
        <v>0</v>
      </c>
      <c r="ED53" s="91">
        <f t="shared" si="127"/>
        <v>0</v>
      </c>
      <c r="EE53" s="91">
        <f t="shared" si="127"/>
        <v>0</v>
      </c>
      <c r="EF53" s="91">
        <f t="shared" si="127"/>
        <v>0</v>
      </c>
      <c r="EG53" s="91">
        <f t="shared" si="127"/>
        <v>0</v>
      </c>
      <c r="EH53" s="91">
        <f t="shared" si="127"/>
        <v>0</v>
      </c>
      <c r="EI53" s="91">
        <f t="shared" si="127"/>
        <v>0</v>
      </c>
      <c r="EJ53" s="91">
        <f t="shared" si="127"/>
        <v>0</v>
      </c>
      <c r="EK53" s="91">
        <f t="shared" ref="EK53:EN53" si="128">-SUMIF($5:$5,EK$5,54:54)/12</f>
        <v>0</v>
      </c>
      <c r="EL53" s="91">
        <f t="shared" si="128"/>
        <v>0</v>
      </c>
      <c r="EM53" s="91">
        <f t="shared" si="128"/>
        <v>0</v>
      </c>
      <c r="EN53" s="91">
        <f t="shared" si="128"/>
        <v>0</v>
      </c>
    </row>
    <row r="54" spans="3:144" x14ac:dyDescent="0.2">
      <c r="D54" s="89"/>
      <c r="E54" s="89"/>
      <c r="F54" s="89"/>
      <c r="G54" s="94" t="s">
        <v>58</v>
      </c>
      <c r="H54" s="104" t="s">
        <v>53</v>
      </c>
      <c r="I54" s="104"/>
      <c r="J54" s="104"/>
      <c r="K54" s="105">
        <f>SUM(L54:EB54)</f>
        <v>0</v>
      </c>
      <c r="L54" s="104"/>
      <c r="M54" s="105">
        <f t="shared" ref="M54:AR54" si="129">-IFERROR(VLOOKUP(M$2,$D$228:$G$248,3,FALSE),)</f>
        <v>0</v>
      </c>
      <c r="N54" s="105">
        <f t="shared" si="129"/>
        <v>0</v>
      </c>
      <c r="O54" s="105">
        <f t="shared" si="129"/>
        <v>0</v>
      </c>
      <c r="P54" s="105">
        <f t="shared" si="129"/>
        <v>0</v>
      </c>
      <c r="Q54" s="105">
        <f t="shared" si="129"/>
        <v>0</v>
      </c>
      <c r="R54" s="105">
        <f t="shared" si="129"/>
        <v>0</v>
      </c>
      <c r="S54" s="105">
        <f t="shared" si="129"/>
        <v>0</v>
      </c>
      <c r="T54" s="105">
        <f t="shared" si="129"/>
        <v>0</v>
      </c>
      <c r="U54" s="105">
        <f t="shared" si="129"/>
        <v>0</v>
      </c>
      <c r="V54" s="105">
        <f t="shared" si="129"/>
        <v>0</v>
      </c>
      <c r="W54" s="105">
        <f t="shared" si="129"/>
        <v>0</v>
      </c>
      <c r="X54" s="105">
        <f t="shared" si="129"/>
        <v>0</v>
      </c>
      <c r="Y54" s="105">
        <f t="shared" si="129"/>
        <v>0</v>
      </c>
      <c r="Z54" s="105">
        <f t="shared" si="129"/>
        <v>0</v>
      </c>
      <c r="AA54" s="105">
        <f t="shared" si="129"/>
        <v>0</v>
      </c>
      <c r="AB54" s="105">
        <f t="shared" si="129"/>
        <v>0</v>
      </c>
      <c r="AC54" s="105">
        <f t="shared" si="129"/>
        <v>0</v>
      </c>
      <c r="AD54" s="105">
        <f t="shared" si="129"/>
        <v>0</v>
      </c>
      <c r="AE54" s="105">
        <f t="shared" si="129"/>
        <v>0</v>
      </c>
      <c r="AF54" s="105">
        <f t="shared" si="129"/>
        <v>0</v>
      </c>
      <c r="AG54" s="105">
        <f t="shared" si="129"/>
        <v>0</v>
      </c>
      <c r="AH54" s="105">
        <f t="shared" si="129"/>
        <v>0</v>
      </c>
      <c r="AI54" s="105">
        <f t="shared" si="129"/>
        <v>0</v>
      </c>
      <c r="AJ54" s="105">
        <f t="shared" si="129"/>
        <v>0</v>
      </c>
      <c r="AK54" s="105">
        <f t="shared" si="129"/>
        <v>0</v>
      </c>
      <c r="AL54" s="105">
        <f t="shared" si="129"/>
        <v>0</v>
      </c>
      <c r="AM54" s="105">
        <f t="shared" si="129"/>
        <v>0</v>
      </c>
      <c r="AN54" s="105">
        <f t="shared" si="129"/>
        <v>0</v>
      </c>
      <c r="AO54" s="105">
        <f t="shared" si="129"/>
        <v>0</v>
      </c>
      <c r="AP54" s="105">
        <f t="shared" si="129"/>
        <v>0</v>
      </c>
      <c r="AQ54" s="105">
        <f t="shared" si="129"/>
        <v>0</v>
      </c>
      <c r="AR54" s="105">
        <f t="shared" si="129"/>
        <v>0</v>
      </c>
      <c r="AS54" s="105">
        <f t="shared" ref="AS54:BX54" si="130">-IFERROR(VLOOKUP(AS$2,$D$228:$G$248,3,FALSE),)</f>
        <v>0</v>
      </c>
      <c r="AT54" s="105">
        <f t="shared" si="130"/>
        <v>0</v>
      </c>
      <c r="AU54" s="105">
        <f t="shared" si="130"/>
        <v>0</v>
      </c>
      <c r="AV54" s="105">
        <f t="shared" si="130"/>
        <v>0</v>
      </c>
      <c r="AW54" s="105">
        <f t="shared" si="130"/>
        <v>0</v>
      </c>
      <c r="AX54" s="105">
        <f t="shared" si="130"/>
        <v>0</v>
      </c>
      <c r="AY54" s="105">
        <f t="shared" si="130"/>
        <v>0</v>
      </c>
      <c r="AZ54" s="105">
        <f t="shared" si="130"/>
        <v>0</v>
      </c>
      <c r="BA54" s="105">
        <f t="shared" si="130"/>
        <v>0</v>
      </c>
      <c r="BB54" s="105">
        <f t="shared" si="130"/>
        <v>0</v>
      </c>
      <c r="BC54" s="105">
        <f t="shared" si="130"/>
        <v>0</v>
      </c>
      <c r="BD54" s="105">
        <f t="shared" si="130"/>
        <v>0</v>
      </c>
      <c r="BE54" s="105">
        <f t="shared" si="130"/>
        <v>0</v>
      </c>
      <c r="BF54" s="105">
        <f t="shared" si="130"/>
        <v>0</v>
      </c>
      <c r="BG54" s="105">
        <f t="shared" si="130"/>
        <v>0</v>
      </c>
      <c r="BH54" s="105">
        <f t="shared" si="130"/>
        <v>0</v>
      </c>
      <c r="BI54" s="105">
        <f t="shared" si="130"/>
        <v>0</v>
      </c>
      <c r="BJ54" s="105">
        <f t="shared" si="130"/>
        <v>0</v>
      </c>
      <c r="BK54" s="105">
        <f t="shared" si="130"/>
        <v>0</v>
      </c>
      <c r="BL54" s="105">
        <f t="shared" si="130"/>
        <v>0</v>
      </c>
      <c r="BM54" s="105">
        <f t="shared" si="130"/>
        <v>0</v>
      </c>
      <c r="BN54" s="105">
        <f t="shared" si="130"/>
        <v>0</v>
      </c>
      <c r="BO54" s="105">
        <f t="shared" si="130"/>
        <v>0</v>
      </c>
      <c r="BP54" s="105">
        <f t="shared" si="130"/>
        <v>0</v>
      </c>
      <c r="BQ54" s="105">
        <f t="shared" si="130"/>
        <v>0</v>
      </c>
      <c r="BR54" s="105">
        <f t="shared" si="130"/>
        <v>0</v>
      </c>
      <c r="BS54" s="105">
        <f t="shared" si="130"/>
        <v>0</v>
      </c>
      <c r="BT54" s="105">
        <f t="shared" si="130"/>
        <v>0</v>
      </c>
      <c r="BU54" s="105">
        <f t="shared" si="130"/>
        <v>0</v>
      </c>
      <c r="BV54" s="105">
        <f t="shared" si="130"/>
        <v>0</v>
      </c>
      <c r="BW54" s="105">
        <f t="shared" si="130"/>
        <v>0</v>
      </c>
      <c r="BX54" s="105">
        <f t="shared" si="130"/>
        <v>0</v>
      </c>
      <c r="BY54" s="105">
        <f t="shared" ref="BY54:DD54" si="131">-IFERROR(VLOOKUP(BY$2,$D$228:$G$248,3,FALSE),)</f>
        <v>0</v>
      </c>
      <c r="BZ54" s="105">
        <f t="shared" si="131"/>
        <v>0</v>
      </c>
      <c r="CA54" s="105">
        <f t="shared" si="131"/>
        <v>0</v>
      </c>
      <c r="CB54" s="105">
        <f t="shared" si="131"/>
        <v>0</v>
      </c>
      <c r="CC54" s="105">
        <f t="shared" si="131"/>
        <v>0</v>
      </c>
      <c r="CD54" s="105">
        <f t="shared" si="131"/>
        <v>0</v>
      </c>
      <c r="CE54" s="105">
        <f t="shared" si="131"/>
        <v>0</v>
      </c>
      <c r="CF54" s="105">
        <f t="shared" si="131"/>
        <v>0</v>
      </c>
      <c r="CG54" s="105">
        <f t="shared" si="131"/>
        <v>0</v>
      </c>
      <c r="CH54" s="105">
        <f t="shared" si="131"/>
        <v>0</v>
      </c>
      <c r="CI54" s="105">
        <f t="shared" si="131"/>
        <v>0</v>
      </c>
      <c r="CJ54" s="105">
        <f t="shared" si="131"/>
        <v>0</v>
      </c>
      <c r="CK54" s="105">
        <f t="shared" si="131"/>
        <v>0</v>
      </c>
      <c r="CL54" s="105">
        <f t="shared" si="131"/>
        <v>0</v>
      </c>
      <c r="CM54" s="105">
        <f t="shared" si="131"/>
        <v>0</v>
      </c>
      <c r="CN54" s="105">
        <f t="shared" si="131"/>
        <v>0</v>
      </c>
      <c r="CO54" s="105">
        <f t="shared" si="131"/>
        <v>0</v>
      </c>
      <c r="CP54" s="105">
        <f t="shared" si="131"/>
        <v>0</v>
      </c>
      <c r="CQ54" s="105">
        <f t="shared" si="131"/>
        <v>0</v>
      </c>
      <c r="CR54" s="105">
        <f t="shared" si="131"/>
        <v>0</v>
      </c>
      <c r="CS54" s="105">
        <f t="shared" si="131"/>
        <v>0</v>
      </c>
      <c r="CT54" s="105">
        <f t="shared" si="131"/>
        <v>0</v>
      </c>
      <c r="CU54" s="105">
        <f t="shared" si="131"/>
        <v>0</v>
      </c>
      <c r="CV54" s="105">
        <f t="shared" si="131"/>
        <v>0</v>
      </c>
      <c r="CW54" s="105">
        <f t="shared" si="131"/>
        <v>0</v>
      </c>
      <c r="CX54" s="105">
        <f t="shared" si="131"/>
        <v>0</v>
      </c>
      <c r="CY54" s="105">
        <f t="shared" si="131"/>
        <v>0</v>
      </c>
      <c r="CZ54" s="105">
        <f t="shared" si="131"/>
        <v>0</v>
      </c>
      <c r="DA54" s="105">
        <f t="shared" si="131"/>
        <v>0</v>
      </c>
      <c r="DB54" s="105">
        <f t="shared" si="131"/>
        <v>0</v>
      </c>
      <c r="DC54" s="105">
        <f t="shared" si="131"/>
        <v>0</v>
      </c>
      <c r="DD54" s="105">
        <f t="shared" si="131"/>
        <v>0</v>
      </c>
      <c r="DE54" s="105">
        <f t="shared" ref="DE54:EN54" si="132">-IFERROR(VLOOKUP(DE$2,$D$228:$G$248,3,FALSE),)</f>
        <v>0</v>
      </c>
      <c r="DF54" s="105">
        <f t="shared" si="132"/>
        <v>0</v>
      </c>
      <c r="DG54" s="105">
        <f t="shared" si="132"/>
        <v>0</v>
      </c>
      <c r="DH54" s="105">
        <f t="shared" si="132"/>
        <v>0</v>
      </c>
      <c r="DI54" s="105">
        <f t="shared" si="132"/>
        <v>0</v>
      </c>
      <c r="DJ54" s="105">
        <f t="shared" si="132"/>
        <v>0</v>
      </c>
      <c r="DK54" s="105">
        <f t="shared" si="132"/>
        <v>0</v>
      </c>
      <c r="DL54" s="105">
        <f t="shared" si="132"/>
        <v>0</v>
      </c>
      <c r="DM54" s="105">
        <f t="shared" si="132"/>
        <v>0</v>
      </c>
      <c r="DN54" s="105">
        <f t="shared" si="132"/>
        <v>0</v>
      </c>
      <c r="DO54" s="105">
        <f t="shared" si="132"/>
        <v>0</v>
      </c>
      <c r="DP54" s="105">
        <f t="shared" si="132"/>
        <v>0</v>
      </c>
      <c r="DQ54" s="105">
        <f t="shared" si="132"/>
        <v>0</v>
      </c>
      <c r="DR54" s="105">
        <f t="shared" si="132"/>
        <v>0</v>
      </c>
      <c r="DS54" s="105">
        <f t="shared" si="132"/>
        <v>0</v>
      </c>
      <c r="DT54" s="105">
        <f t="shared" si="132"/>
        <v>0</v>
      </c>
      <c r="DU54" s="105">
        <f t="shared" si="132"/>
        <v>0</v>
      </c>
      <c r="DV54" s="105">
        <f t="shared" si="132"/>
        <v>0</v>
      </c>
      <c r="DW54" s="105">
        <f t="shared" si="132"/>
        <v>0</v>
      </c>
      <c r="DX54" s="105">
        <f t="shared" si="132"/>
        <v>0</v>
      </c>
      <c r="DY54" s="105">
        <f t="shared" si="132"/>
        <v>0</v>
      </c>
      <c r="DZ54" s="105">
        <f t="shared" si="132"/>
        <v>0</v>
      </c>
      <c r="EA54" s="105">
        <f t="shared" si="132"/>
        <v>0</v>
      </c>
      <c r="EB54" s="105">
        <f t="shared" si="132"/>
        <v>0</v>
      </c>
      <c r="EC54" s="105">
        <f t="shared" si="132"/>
        <v>0</v>
      </c>
      <c r="ED54" s="105">
        <f t="shared" si="132"/>
        <v>0</v>
      </c>
      <c r="EE54" s="105">
        <f t="shared" si="132"/>
        <v>0</v>
      </c>
      <c r="EF54" s="105">
        <f t="shared" si="132"/>
        <v>0</v>
      </c>
      <c r="EG54" s="105">
        <f t="shared" si="132"/>
        <v>0</v>
      </c>
      <c r="EH54" s="105">
        <f t="shared" si="132"/>
        <v>0</v>
      </c>
      <c r="EI54" s="105">
        <f t="shared" si="132"/>
        <v>0</v>
      </c>
      <c r="EJ54" s="105">
        <f t="shared" si="132"/>
        <v>0</v>
      </c>
      <c r="EK54" s="105">
        <f t="shared" si="132"/>
        <v>0</v>
      </c>
      <c r="EL54" s="105">
        <f t="shared" si="132"/>
        <v>0</v>
      </c>
      <c r="EM54" s="105">
        <f t="shared" si="132"/>
        <v>0</v>
      </c>
      <c r="EN54" s="105">
        <f t="shared" si="132"/>
        <v>0</v>
      </c>
    </row>
    <row r="55" spans="3:144" x14ac:dyDescent="0.2">
      <c r="D55" s="89"/>
      <c r="E55" s="89"/>
      <c r="F55" s="89"/>
      <c r="G55" s="94" t="s">
        <v>57</v>
      </c>
      <c r="H55" s="93" t="s">
        <v>55</v>
      </c>
      <c r="I55" s="93"/>
      <c r="J55" s="93"/>
      <c r="K55" s="91">
        <f>SUM(K52:K54)</f>
        <v>0</v>
      </c>
      <c r="M55" s="91">
        <f t="shared" ref="M55:BX55" si="133">SUM(M52:M54)</f>
        <v>0</v>
      </c>
      <c r="N55" s="91">
        <f t="shared" si="133"/>
        <v>0</v>
      </c>
      <c r="O55" s="91">
        <f t="shared" si="133"/>
        <v>0</v>
      </c>
      <c r="P55" s="91">
        <f t="shared" si="133"/>
        <v>0</v>
      </c>
      <c r="Q55" s="91">
        <f t="shared" si="133"/>
        <v>0</v>
      </c>
      <c r="R55" s="91">
        <f t="shared" si="133"/>
        <v>0</v>
      </c>
      <c r="S55" s="91">
        <f t="shared" si="133"/>
        <v>0</v>
      </c>
      <c r="T55" s="91">
        <f t="shared" si="133"/>
        <v>0</v>
      </c>
      <c r="U55" s="91">
        <f t="shared" si="133"/>
        <v>0</v>
      </c>
      <c r="V55" s="91">
        <f t="shared" si="133"/>
        <v>0</v>
      </c>
      <c r="W55" s="91">
        <f t="shared" si="133"/>
        <v>0</v>
      </c>
      <c r="X55" s="91">
        <f t="shared" si="133"/>
        <v>0</v>
      </c>
      <c r="Y55" s="91">
        <f t="shared" si="133"/>
        <v>0</v>
      </c>
      <c r="Z55" s="91">
        <f t="shared" si="133"/>
        <v>0</v>
      </c>
      <c r="AA55" s="91">
        <f t="shared" si="133"/>
        <v>0</v>
      </c>
      <c r="AB55" s="91">
        <f t="shared" si="133"/>
        <v>0</v>
      </c>
      <c r="AC55" s="91">
        <f t="shared" si="133"/>
        <v>0</v>
      </c>
      <c r="AD55" s="91">
        <f t="shared" si="133"/>
        <v>0</v>
      </c>
      <c r="AE55" s="91">
        <f t="shared" si="133"/>
        <v>0</v>
      </c>
      <c r="AF55" s="91">
        <f t="shared" si="133"/>
        <v>0</v>
      </c>
      <c r="AG55" s="91">
        <f t="shared" si="133"/>
        <v>0</v>
      </c>
      <c r="AH55" s="91">
        <f t="shared" si="133"/>
        <v>0</v>
      </c>
      <c r="AI55" s="91">
        <f t="shared" si="133"/>
        <v>0</v>
      </c>
      <c r="AJ55" s="91">
        <f t="shared" si="133"/>
        <v>0</v>
      </c>
      <c r="AK55" s="91">
        <f t="shared" si="133"/>
        <v>0</v>
      </c>
      <c r="AL55" s="91">
        <f t="shared" si="133"/>
        <v>0</v>
      </c>
      <c r="AM55" s="91">
        <f t="shared" si="133"/>
        <v>0</v>
      </c>
      <c r="AN55" s="91">
        <f t="shared" si="133"/>
        <v>0</v>
      </c>
      <c r="AO55" s="91">
        <f t="shared" si="133"/>
        <v>0</v>
      </c>
      <c r="AP55" s="91">
        <f t="shared" si="133"/>
        <v>0</v>
      </c>
      <c r="AQ55" s="91">
        <f t="shared" si="133"/>
        <v>0</v>
      </c>
      <c r="AR55" s="91">
        <f t="shared" si="133"/>
        <v>0</v>
      </c>
      <c r="AS55" s="91">
        <f t="shared" si="133"/>
        <v>0</v>
      </c>
      <c r="AT55" s="91">
        <f t="shared" si="133"/>
        <v>0</v>
      </c>
      <c r="AU55" s="91">
        <f t="shared" si="133"/>
        <v>0</v>
      </c>
      <c r="AV55" s="91">
        <f t="shared" si="133"/>
        <v>0</v>
      </c>
      <c r="AW55" s="91">
        <f t="shared" si="133"/>
        <v>0</v>
      </c>
      <c r="AX55" s="91">
        <f t="shared" si="133"/>
        <v>0</v>
      </c>
      <c r="AY55" s="91">
        <f t="shared" si="133"/>
        <v>0</v>
      </c>
      <c r="AZ55" s="91">
        <f t="shared" si="133"/>
        <v>0</v>
      </c>
      <c r="BA55" s="91">
        <f t="shared" si="133"/>
        <v>0</v>
      </c>
      <c r="BB55" s="91">
        <f t="shared" si="133"/>
        <v>0</v>
      </c>
      <c r="BC55" s="91">
        <f t="shared" si="133"/>
        <v>0</v>
      </c>
      <c r="BD55" s="91">
        <f t="shared" si="133"/>
        <v>0</v>
      </c>
      <c r="BE55" s="91">
        <f t="shared" si="133"/>
        <v>0</v>
      </c>
      <c r="BF55" s="91">
        <f t="shared" si="133"/>
        <v>0</v>
      </c>
      <c r="BG55" s="91">
        <f t="shared" si="133"/>
        <v>0</v>
      </c>
      <c r="BH55" s="91">
        <f t="shared" si="133"/>
        <v>0</v>
      </c>
      <c r="BI55" s="91">
        <f t="shared" si="133"/>
        <v>0</v>
      </c>
      <c r="BJ55" s="91">
        <f t="shared" si="133"/>
        <v>0</v>
      </c>
      <c r="BK55" s="91">
        <f t="shared" si="133"/>
        <v>0</v>
      </c>
      <c r="BL55" s="91">
        <f t="shared" si="133"/>
        <v>0</v>
      </c>
      <c r="BM55" s="91">
        <f t="shared" si="133"/>
        <v>0</v>
      </c>
      <c r="BN55" s="91">
        <f t="shared" si="133"/>
        <v>0</v>
      </c>
      <c r="BO55" s="91">
        <f t="shared" si="133"/>
        <v>0</v>
      </c>
      <c r="BP55" s="91">
        <f t="shared" si="133"/>
        <v>0</v>
      </c>
      <c r="BQ55" s="91">
        <f t="shared" si="133"/>
        <v>0</v>
      </c>
      <c r="BR55" s="91">
        <f t="shared" si="133"/>
        <v>0</v>
      </c>
      <c r="BS55" s="91">
        <f t="shared" si="133"/>
        <v>0</v>
      </c>
      <c r="BT55" s="91">
        <f t="shared" si="133"/>
        <v>0</v>
      </c>
      <c r="BU55" s="91">
        <f t="shared" si="133"/>
        <v>0</v>
      </c>
      <c r="BV55" s="91">
        <f t="shared" si="133"/>
        <v>0</v>
      </c>
      <c r="BW55" s="91">
        <f t="shared" si="133"/>
        <v>0</v>
      </c>
      <c r="BX55" s="91">
        <f t="shared" si="133"/>
        <v>0</v>
      </c>
      <c r="BY55" s="91">
        <f t="shared" ref="BY55:EJ55" si="134">SUM(BY52:BY54)</f>
        <v>0</v>
      </c>
      <c r="BZ55" s="91">
        <f t="shared" si="134"/>
        <v>0</v>
      </c>
      <c r="CA55" s="91">
        <f t="shared" si="134"/>
        <v>0</v>
      </c>
      <c r="CB55" s="91">
        <f t="shared" si="134"/>
        <v>0</v>
      </c>
      <c r="CC55" s="91">
        <f t="shared" si="134"/>
        <v>0</v>
      </c>
      <c r="CD55" s="91">
        <f t="shared" si="134"/>
        <v>0</v>
      </c>
      <c r="CE55" s="91">
        <f t="shared" si="134"/>
        <v>0</v>
      </c>
      <c r="CF55" s="91">
        <f t="shared" si="134"/>
        <v>0</v>
      </c>
      <c r="CG55" s="91">
        <f t="shared" si="134"/>
        <v>0</v>
      </c>
      <c r="CH55" s="91">
        <f t="shared" si="134"/>
        <v>0</v>
      </c>
      <c r="CI55" s="91">
        <f t="shared" si="134"/>
        <v>0</v>
      </c>
      <c r="CJ55" s="91">
        <f t="shared" si="134"/>
        <v>0</v>
      </c>
      <c r="CK55" s="91">
        <f t="shared" si="134"/>
        <v>0</v>
      </c>
      <c r="CL55" s="91">
        <f t="shared" si="134"/>
        <v>0</v>
      </c>
      <c r="CM55" s="91">
        <f t="shared" si="134"/>
        <v>0</v>
      </c>
      <c r="CN55" s="91">
        <f t="shared" si="134"/>
        <v>0</v>
      </c>
      <c r="CO55" s="91">
        <f t="shared" si="134"/>
        <v>0</v>
      </c>
      <c r="CP55" s="91">
        <f t="shared" si="134"/>
        <v>0</v>
      </c>
      <c r="CQ55" s="91">
        <f t="shared" si="134"/>
        <v>0</v>
      </c>
      <c r="CR55" s="91">
        <f t="shared" si="134"/>
        <v>0</v>
      </c>
      <c r="CS55" s="91">
        <f t="shared" si="134"/>
        <v>0</v>
      </c>
      <c r="CT55" s="91">
        <f t="shared" si="134"/>
        <v>0</v>
      </c>
      <c r="CU55" s="91">
        <f t="shared" si="134"/>
        <v>0</v>
      </c>
      <c r="CV55" s="91">
        <f t="shared" si="134"/>
        <v>0</v>
      </c>
      <c r="CW55" s="91">
        <f t="shared" si="134"/>
        <v>0</v>
      </c>
      <c r="CX55" s="91">
        <f t="shared" si="134"/>
        <v>0</v>
      </c>
      <c r="CY55" s="91">
        <f t="shared" si="134"/>
        <v>0</v>
      </c>
      <c r="CZ55" s="91">
        <f t="shared" si="134"/>
        <v>0</v>
      </c>
      <c r="DA55" s="91">
        <f t="shared" si="134"/>
        <v>0</v>
      </c>
      <c r="DB55" s="91">
        <f t="shared" si="134"/>
        <v>0</v>
      </c>
      <c r="DC55" s="91">
        <f t="shared" si="134"/>
        <v>0</v>
      </c>
      <c r="DD55" s="91">
        <f t="shared" si="134"/>
        <v>0</v>
      </c>
      <c r="DE55" s="91">
        <f t="shared" si="134"/>
        <v>0</v>
      </c>
      <c r="DF55" s="91">
        <f t="shared" si="134"/>
        <v>0</v>
      </c>
      <c r="DG55" s="91">
        <f t="shared" si="134"/>
        <v>0</v>
      </c>
      <c r="DH55" s="91">
        <f t="shared" si="134"/>
        <v>0</v>
      </c>
      <c r="DI55" s="91">
        <f t="shared" si="134"/>
        <v>0</v>
      </c>
      <c r="DJ55" s="91">
        <f t="shared" si="134"/>
        <v>0</v>
      </c>
      <c r="DK55" s="91">
        <f t="shared" si="134"/>
        <v>0</v>
      </c>
      <c r="DL55" s="91">
        <f t="shared" si="134"/>
        <v>0</v>
      </c>
      <c r="DM55" s="91">
        <f t="shared" si="134"/>
        <v>0</v>
      </c>
      <c r="DN55" s="91">
        <f t="shared" si="134"/>
        <v>0</v>
      </c>
      <c r="DO55" s="91">
        <f t="shared" si="134"/>
        <v>0</v>
      </c>
      <c r="DP55" s="91">
        <f t="shared" si="134"/>
        <v>0</v>
      </c>
      <c r="DQ55" s="91">
        <f t="shared" si="134"/>
        <v>0</v>
      </c>
      <c r="DR55" s="91">
        <f t="shared" si="134"/>
        <v>0</v>
      </c>
      <c r="DS55" s="91">
        <f t="shared" si="134"/>
        <v>0</v>
      </c>
      <c r="DT55" s="91">
        <f t="shared" si="134"/>
        <v>0</v>
      </c>
      <c r="DU55" s="91">
        <f t="shared" si="134"/>
        <v>0</v>
      </c>
      <c r="DV55" s="91">
        <f t="shared" si="134"/>
        <v>0</v>
      </c>
      <c r="DW55" s="91">
        <f t="shared" si="134"/>
        <v>0</v>
      </c>
      <c r="DX55" s="91">
        <f t="shared" si="134"/>
        <v>0</v>
      </c>
      <c r="DY55" s="91">
        <f t="shared" si="134"/>
        <v>0</v>
      </c>
      <c r="DZ55" s="91">
        <f t="shared" si="134"/>
        <v>0</v>
      </c>
      <c r="EA55" s="91">
        <f t="shared" si="134"/>
        <v>0</v>
      </c>
      <c r="EB55" s="91">
        <f t="shared" si="134"/>
        <v>0</v>
      </c>
      <c r="EC55" s="91">
        <f t="shared" si="134"/>
        <v>0</v>
      </c>
      <c r="ED55" s="91">
        <f t="shared" si="134"/>
        <v>0</v>
      </c>
      <c r="EE55" s="91">
        <f t="shared" si="134"/>
        <v>0</v>
      </c>
      <c r="EF55" s="91">
        <f t="shared" si="134"/>
        <v>0</v>
      </c>
      <c r="EG55" s="91">
        <f t="shared" si="134"/>
        <v>0</v>
      </c>
      <c r="EH55" s="91">
        <f t="shared" si="134"/>
        <v>0</v>
      </c>
      <c r="EI55" s="91">
        <f t="shared" si="134"/>
        <v>0</v>
      </c>
      <c r="EJ55" s="91">
        <f t="shared" si="134"/>
        <v>0</v>
      </c>
      <c r="EK55" s="91">
        <f t="shared" ref="EK55:EN55" si="135">SUM(EK52:EK54)</f>
        <v>0</v>
      </c>
      <c r="EL55" s="91">
        <f t="shared" si="135"/>
        <v>0</v>
      </c>
      <c r="EM55" s="91">
        <f t="shared" si="135"/>
        <v>0</v>
      </c>
      <c r="EN55" s="91">
        <f t="shared" si="135"/>
        <v>0</v>
      </c>
    </row>
    <row r="57" spans="3:144" x14ac:dyDescent="0.2">
      <c r="C57" s="102" t="s">
        <v>59</v>
      </c>
      <c r="D57" s="103"/>
      <c r="E57" s="106"/>
      <c r="G57" s="89"/>
      <c r="H57" s="93" t="s">
        <v>50</v>
      </c>
      <c r="I57" s="93"/>
      <c r="J57" s="93"/>
      <c r="K57" s="91">
        <f>M57</f>
        <v>0</v>
      </c>
      <c r="M57" s="91">
        <v>0</v>
      </c>
      <c r="N57" s="91">
        <f t="shared" ref="N57:BY57" si="136">M60</f>
        <v>0</v>
      </c>
      <c r="O57" s="91">
        <f t="shared" si="136"/>
        <v>0</v>
      </c>
      <c r="P57" s="91">
        <f t="shared" si="136"/>
        <v>0</v>
      </c>
      <c r="Q57" s="91">
        <f t="shared" si="136"/>
        <v>0</v>
      </c>
      <c r="R57" s="91">
        <f t="shared" si="136"/>
        <v>0</v>
      </c>
      <c r="S57" s="91">
        <f t="shared" si="136"/>
        <v>0</v>
      </c>
      <c r="T57" s="91">
        <f t="shared" si="136"/>
        <v>0</v>
      </c>
      <c r="U57" s="91">
        <f t="shared" si="136"/>
        <v>0</v>
      </c>
      <c r="V57" s="91">
        <f t="shared" si="136"/>
        <v>0</v>
      </c>
      <c r="W57" s="91">
        <f t="shared" si="136"/>
        <v>0</v>
      </c>
      <c r="X57" s="91">
        <f t="shared" si="136"/>
        <v>0</v>
      </c>
      <c r="Y57" s="91">
        <f t="shared" si="136"/>
        <v>0</v>
      </c>
      <c r="Z57" s="91">
        <f t="shared" si="136"/>
        <v>0</v>
      </c>
      <c r="AA57" s="91">
        <f t="shared" si="136"/>
        <v>0</v>
      </c>
      <c r="AB57" s="91">
        <f t="shared" si="136"/>
        <v>0</v>
      </c>
      <c r="AC57" s="91">
        <f t="shared" si="136"/>
        <v>0</v>
      </c>
      <c r="AD57" s="91">
        <f t="shared" si="136"/>
        <v>0</v>
      </c>
      <c r="AE57" s="91">
        <f t="shared" si="136"/>
        <v>0</v>
      </c>
      <c r="AF57" s="91">
        <f t="shared" si="136"/>
        <v>0</v>
      </c>
      <c r="AG57" s="91">
        <f t="shared" si="136"/>
        <v>0</v>
      </c>
      <c r="AH57" s="91">
        <f t="shared" si="136"/>
        <v>0</v>
      </c>
      <c r="AI57" s="91">
        <f t="shared" si="136"/>
        <v>0</v>
      </c>
      <c r="AJ57" s="91">
        <f t="shared" si="136"/>
        <v>0</v>
      </c>
      <c r="AK57" s="91">
        <f t="shared" si="136"/>
        <v>0</v>
      </c>
      <c r="AL57" s="91">
        <f t="shared" si="136"/>
        <v>0</v>
      </c>
      <c r="AM57" s="91">
        <f t="shared" si="136"/>
        <v>0</v>
      </c>
      <c r="AN57" s="91">
        <f t="shared" si="136"/>
        <v>0</v>
      </c>
      <c r="AO57" s="91">
        <f t="shared" si="136"/>
        <v>0</v>
      </c>
      <c r="AP57" s="91">
        <f t="shared" si="136"/>
        <v>0</v>
      </c>
      <c r="AQ57" s="91">
        <f t="shared" si="136"/>
        <v>0</v>
      </c>
      <c r="AR57" s="91">
        <f t="shared" si="136"/>
        <v>0</v>
      </c>
      <c r="AS57" s="91">
        <f t="shared" si="136"/>
        <v>0</v>
      </c>
      <c r="AT57" s="91">
        <f t="shared" si="136"/>
        <v>0</v>
      </c>
      <c r="AU57" s="91">
        <f t="shared" si="136"/>
        <v>0</v>
      </c>
      <c r="AV57" s="91">
        <f t="shared" si="136"/>
        <v>0</v>
      </c>
      <c r="AW57" s="91">
        <f t="shared" si="136"/>
        <v>0</v>
      </c>
      <c r="AX57" s="91">
        <f t="shared" si="136"/>
        <v>0</v>
      </c>
      <c r="AY57" s="91">
        <f t="shared" si="136"/>
        <v>0</v>
      </c>
      <c r="AZ57" s="91">
        <f t="shared" si="136"/>
        <v>0</v>
      </c>
      <c r="BA57" s="91">
        <f t="shared" si="136"/>
        <v>0</v>
      </c>
      <c r="BB57" s="91">
        <f t="shared" si="136"/>
        <v>0</v>
      </c>
      <c r="BC57" s="91">
        <f t="shared" si="136"/>
        <v>0</v>
      </c>
      <c r="BD57" s="91">
        <f t="shared" si="136"/>
        <v>0</v>
      </c>
      <c r="BE57" s="91">
        <f t="shared" si="136"/>
        <v>0</v>
      </c>
      <c r="BF57" s="91">
        <f t="shared" si="136"/>
        <v>0</v>
      </c>
      <c r="BG57" s="91">
        <f t="shared" si="136"/>
        <v>0</v>
      </c>
      <c r="BH57" s="91">
        <f t="shared" si="136"/>
        <v>0</v>
      </c>
      <c r="BI57" s="91">
        <f t="shared" si="136"/>
        <v>0</v>
      </c>
      <c r="BJ57" s="91">
        <f t="shared" si="136"/>
        <v>0</v>
      </c>
      <c r="BK57" s="91">
        <f t="shared" si="136"/>
        <v>0</v>
      </c>
      <c r="BL57" s="91">
        <f t="shared" si="136"/>
        <v>0</v>
      </c>
      <c r="BM57" s="91">
        <f t="shared" si="136"/>
        <v>0</v>
      </c>
      <c r="BN57" s="91">
        <f t="shared" si="136"/>
        <v>0</v>
      </c>
      <c r="BO57" s="91">
        <f t="shared" si="136"/>
        <v>0</v>
      </c>
      <c r="BP57" s="91">
        <f t="shared" si="136"/>
        <v>0</v>
      </c>
      <c r="BQ57" s="91">
        <f t="shared" si="136"/>
        <v>0</v>
      </c>
      <c r="BR57" s="91">
        <f t="shared" si="136"/>
        <v>0</v>
      </c>
      <c r="BS57" s="91">
        <f t="shared" si="136"/>
        <v>0</v>
      </c>
      <c r="BT57" s="91">
        <f t="shared" si="136"/>
        <v>0</v>
      </c>
      <c r="BU57" s="91">
        <f t="shared" si="136"/>
        <v>0</v>
      </c>
      <c r="BV57" s="91">
        <f t="shared" si="136"/>
        <v>0</v>
      </c>
      <c r="BW57" s="91">
        <f t="shared" si="136"/>
        <v>0</v>
      </c>
      <c r="BX57" s="91">
        <f t="shared" si="136"/>
        <v>0</v>
      </c>
      <c r="BY57" s="91">
        <f t="shared" si="136"/>
        <v>0</v>
      </c>
      <c r="BZ57" s="91">
        <f t="shared" ref="BZ57:EK57" si="137">BY60</f>
        <v>0</v>
      </c>
      <c r="CA57" s="91">
        <f t="shared" si="137"/>
        <v>0</v>
      </c>
      <c r="CB57" s="91">
        <f t="shared" si="137"/>
        <v>0</v>
      </c>
      <c r="CC57" s="91">
        <f t="shared" si="137"/>
        <v>0</v>
      </c>
      <c r="CD57" s="91">
        <f t="shared" si="137"/>
        <v>0</v>
      </c>
      <c r="CE57" s="91">
        <f t="shared" si="137"/>
        <v>0</v>
      </c>
      <c r="CF57" s="91">
        <f t="shared" si="137"/>
        <v>0</v>
      </c>
      <c r="CG57" s="91">
        <f t="shared" si="137"/>
        <v>0</v>
      </c>
      <c r="CH57" s="91">
        <f t="shared" si="137"/>
        <v>0</v>
      </c>
      <c r="CI57" s="91">
        <f t="shared" si="137"/>
        <v>0</v>
      </c>
      <c r="CJ57" s="91">
        <f t="shared" si="137"/>
        <v>0</v>
      </c>
      <c r="CK57" s="91">
        <f t="shared" si="137"/>
        <v>0</v>
      </c>
      <c r="CL57" s="91">
        <f t="shared" si="137"/>
        <v>0</v>
      </c>
      <c r="CM57" s="91">
        <f t="shared" si="137"/>
        <v>0</v>
      </c>
      <c r="CN57" s="91">
        <f t="shared" si="137"/>
        <v>0</v>
      </c>
      <c r="CO57" s="91">
        <f t="shared" si="137"/>
        <v>0</v>
      </c>
      <c r="CP57" s="91">
        <f t="shared" si="137"/>
        <v>0</v>
      </c>
      <c r="CQ57" s="91">
        <f t="shared" si="137"/>
        <v>0</v>
      </c>
      <c r="CR57" s="91">
        <f t="shared" si="137"/>
        <v>0</v>
      </c>
      <c r="CS57" s="91">
        <f t="shared" si="137"/>
        <v>0</v>
      </c>
      <c r="CT57" s="91">
        <f t="shared" si="137"/>
        <v>0</v>
      </c>
      <c r="CU57" s="91">
        <f t="shared" si="137"/>
        <v>0</v>
      </c>
      <c r="CV57" s="91">
        <f t="shared" si="137"/>
        <v>0</v>
      </c>
      <c r="CW57" s="91">
        <f t="shared" si="137"/>
        <v>0</v>
      </c>
      <c r="CX57" s="91">
        <f t="shared" si="137"/>
        <v>0</v>
      </c>
      <c r="CY57" s="91">
        <f t="shared" si="137"/>
        <v>0</v>
      </c>
      <c r="CZ57" s="91">
        <f t="shared" si="137"/>
        <v>0</v>
      </c>
      <c r="DA57" s="91">
        <f t="shared" si="137"/>
        <v>0</v>
      </c>
      <c r="DB57" s="91">
        <f t="shared" si="137"/>
        <v>0</v>
      </c>
      <c r="DC57" s="91">
        <f t="shared" si="137"/>
        <v>0</v>
      </c>
      <c r="DD57" s="91">
        <f t="shared" si="137"/>
        <v>0</v>
      </c>
      <c r="DE57" s="91">
        <f t="shared" si="137"/>
        <v>0</v>
      </c>
      <c r="DF57" s="91">
        <f t="shared" si="137"/>
        <v>0</v>
      </c>
      <c r="DG57" s="91">
        <f t="shared" si="137"/>
        <v>0</v>
      </c>
      <c r="DH57" s="91">
        <f t="shared" si="137"/>
        <v>0</v>
      </c>
      <c r="DI57" s="91">
        <f t="shared" si="137"/>
        <v>0</v>
      </c>
      <c r="DJ57" s="91">
        <f t="shared" si="137"/>
        <v>0</v>
      </c>
      <c r="DK57" s="91">
        <f t="shared" si="137"/>
        <v>0</v>
      </c>
      <c r="DL57" s="91">
        <f t="shared" si="137"/>
        <v>0</v>
      </c>
      <c r="DM57" s="91">
        <f t="shared" si="137"/>
        <v>0</v>
      </c>
      <c r="DN57" s="91">
        <f t="shared" si="137"/>
        <v>0</v>
      </c>
      <c r="DO57" s="91">
        <f t="shared" si="137"/>
        <v>0</v>
      </c>
      <c r="DP57" s="91">
        <f t="shared" si="137"/>
        <v>0</v>
      </c>
      <c r="DQ57" s="91">
        <f t="shared" si="137"/>
        <v>0</v>
      </c>
      <c r="DR57" s="91">
        <f t="shared" si="137"/>
        <v>0</v>
      </c>
      <c r="DS57" s="91">
        <f t="shared" si="137"/>
        <v>0</v>
      </c>
      <c r="DT57" s="91">
        <f t="shared" si="137"/>
        <v>0</v>
      </c>
      <c r="DU57" s="91">
        <f t="shared" si="137"/>
        <v>0</v>
      </c>
      <c r="DV57" s="91">
        <f t="shared" si="137"/>
        <v>0</v>
      </c>
      <c r="DW57" s="91">
        <f t="shared" si="137"/>
        <v>0</v>
      </c>
      <c r="DX57" s="91">
        <f t="shared" si="137"/>
        <v>0</v>
      </c>
      <c r="DY57" s="91">
        <f t="shared" si="137"/>
        <v>0</v>
      </c>
      <c r="DZ57" s="91">
        <f t="shared" si="137"/>
        <v>0</v>
      </c>
      <c r="EA57" s="91">
        <f t="shared" si="137"/>
        <v>0</v>
      </c>
      <c r="EB57" s="91">
        <f t="shared" si="137"/>
        <v>0</v>
      </c>
      <c r="EC57" s="91">
        <f t="shared" si="137"/>
        <v>0</v>
      </c>
      <c r="ED57" s="91">
        <f t="shared" si="137"/>
        <v>0</v>
      </c>
      <c r="EE57" s="91">
        <f t="shared" si="137"/>
        <v>0</v>
      </c>
      <c r="EF57" s="91">
        <f t="shared" si="137"/>
        <v>0</v>
      </c>
      <c r="EG57" s="91">
        <f t="shared" si="137"/>
        <v>0</v>
      </c>
      <c r="EH57" s="91">
        <f t="shared" si="137"/>
        <v>0</v>
      </c>
      <c r="EI57" s="91">
        <f t="shared" si="137"/>
        <v>0</v>
      </c>
      <c r="EJ57" s="91">
        <f t="shared" si="137"/>
        <v>0</v>
      </c>
      <c r="EK57" s="91">
        <f t="shared" si="137"/>
        <v>0</v>
      </c>
      <c r="EL57" s="91">
        <f t="shared" ref="EL57:EN57" si="138">EK60</f>
        <v>0</v>
      </c>
      <c r="EM57" s="91">
        <f t="shared" si="138"/>
        <v>0</v>
      </c>
      <c r="EN57" s="91">
        <f t="shared" si="138"/>
        <v>0</v>
      </c>
    </row>
    <row r="58" spans="3:144" x14ac:dyDescent="0.2">
      <c r="G58" s="94" t="s">
        <v>56</v>
      </c>
      <c r="H58" s="93" t="s">
        <v>51</v>
      </c>
      <c r="I58" s="93"/>
      <c r="J58" s="93"/>
      <c r="K58" s="91">
        <f>SUM(L58:EB58)</f>
        <v>0</v>
      </c>
      <c r="M58" s="91">
        <f t="shared" ref="M58:BX58" si="139">-SUMIF($5:$5,M$5,59:59)/12</f>
        <v>0</v>
      </c>
      <c r="N58" s="91">
        <f t="shared" si="139"/>
        <v>0</v>
      </c>
      <c r="O58" s="91">
        <f t="shared" si="139"/>
        <v>0</v>
      </c>
      <c r="P58" s="91">
        <f t="shared" si="139"/>
        <v>0</v>
      </c>
      <c r="Q58" s="91">
        <f t="shared" si="139"/>
        <v>0</v>
      </c>
      <c r="R58" s="91">
        <f t="shared" si="139"/>
        <v>0</v>
      </c>
      <c r="S58" s="91">
        <f t="shared" si="139"/>
        <v>0</v>
      </c>
      <c r="T58" s="91">
        <f t="shared" si="139"/>
        <v>0</v>
      </c>
      <c r="U58" s="91">
        <f t="shared" si="139"/>
        <v>0</v>
      </c>
      <c r="V58" s="91">
        <f t="shared" si="139"/>
        <v>0</v>
      </c>
      <c r="W58" s="91">
        <f t="shared" si="139"/>
        <v>0</v>
      </c>
      <c r="X58" s="91">
        <f t="shared" si="139"/>
        <v>0</v>
      </c>
      <c r="Y58" s="91">
        <f t="shared" si="139"/>
        <v>0</v>
      </c>
      <c r="Z58" s="91">
        <f t="shared" si="139"/>
        <v>0</v>
      </c>
      <c r="AA58" s="91">
        <f t="shared" si="139"/>
        <v>0</v>
      </c>
      <c r="AB58" s="91">
        <f t="shared" si="139"/>
        <v>0</v>
      </c>
      <c r="AC58" s="91">
        <f t="shared" si="139"/>
        <v>0</v>
      </c>
      <c r="AD58" s="91">
        <f t="shared" si="139"/>
        <v>0</v>
      </c>
      <c r="AE58" s="91">
        <f t="shared" si="139"/>
        <v>0</v>
      </c>
      <c r="AF58" s="91">
        <f t="shared" si="139"/>
        <v>0</v>
      </c>
      <c r="AG58" s="91">
        <f t="shared" si="139"/>
        <v>0</v>
      </c>
      <c r="AH58" s="91">
        <f t="shared" si="139"/>
        <v>0</v>
      </c>
      <c r="AI58" s="91">
        <f t="shared" si="139"/>
        <v>0</v>
      </c>
      <c r="AJ58" s="91">
        <f t="shared" si="139"/>
        <v>0</v>
      </c>
      <c r="AK58" s="91">
        <f t="shared" si="139"/>
        <v>0</v>
      </c>
      <c r="AL58" s="91">
        <f t="shared" si="139"/>
        <v>0</v>
      </c>
      <c r="AM58" s="91">
        <f t="shared" si="139"/>
        <v>0</v>
      </c>
      <c r="AN58" s="91">
        <f t="shared" si="139"/>
        <v>0</v>
      </c>
      <c r="AO58" s="91">
        <f t="shared" si="139"/>
        <v>0</v>
      </c>
      <c r="AP58" s="91">
        <f t="shared" si="139"/>
        <v>0</v>
      </c>
      <c r="AQ58" s="91">
        <f t="shared" si="139"/>
        <v>0</v>
      </c>
      <c r="AR58" s="91">
        <f t="shared" si="139"/>
        <v>0</v>
      </c>
      <c r="AS58" s="91">
        <f t="shared" si="139"/>
        <v>0</v>
      </c>
      <c r="AT58" s="91">
        <f t="shared" si="139"/>
        <v>0</v>
      </c>
      <c r="AU58" s="91">
        <f t="shared" si="139"/>
        <v>0</v>
      </c>
      <c r="AV58" s="91">
        <f t="shared" si="139"/>
        <v>0</v>
      </c>
      <c r="AW58" s="91">
        <f t="shared" si="139"/>
        <v>0</v>
      </c>
      <c r="AX58" s="91">
        <f t="shared" si="139"/>
        <v>0</v>
      </c>
      <c r="AY58" s="91">
        <f t="shared" si="139"/>
        <v>0</v>
      </c>
      <c r="AZ58" s="91">
        <f t="shared" si="139"/>
        <v>0</v>
      </c>
      <c r="BA58" s="91">
        <f t="shared" si="139"/>
        <v>0</v>
      </c>
      <c r="BB58" s="91">
        <f t="shared" si="139"/>
        <v>0</v>
      </c>
      <c r="BC58" s="91">
        <f t="shared" si="139"/>
        <v>0</v>
      </c>
      <c r="BD58" s="91">
        <f t="shared" si="139"/>
        <v>0</v>
      </c>
      <c r="BE58" s="91">
        <f t="shared" si="139"/>
        <v>0</v>
      </c>
      <c r="BF58" s="91">
        <f t="shared" si="139"/>
        <v>0</v>
      </c>
      <c r="BG58" s="91">
        <f t="shared" si="139"/>
        <v>0</v>
      </c>
      <c r="BH58" s="91">
        <f t="shared" si="139"/>
        <v>0</v>
      </c>
      <c r="BI58" s="91">
        <f t="shared" si="139"/>
        <v>0</v>
      </c>
      <c r="BJ58" s="91">
        <f t="shared" si="139"/>
        <v>0</v>
      </c>
      <c r="BK58" s="91">
        <f t="shared" si="139"/>
        <v>0</v>
      </c>
      <c r="BL58" s="91">
        <f t="shared" si="139"/>
        <v>0</v>
      </c>
      <c r="BM58" s="91">
        <f t="shared" si="139"/>
        <v>0</v>
      </c>
      <c r="BN58" s="91">
        <f t="shared" si="139"/>
        <v>0</v>
      </c>
      <c r="BO58" s="91">
        <f t="shared" si="139"/>
        <v>0</v>
      </c>
      <c r="BP58" s="91">
        <f t="shared" si="139"/>
        <v>0</v>
      </c>
      <c r="BQ58" s="91">
        <f t="shared" si="139"/>
        <v>0</v>
      </c>
      <c r="BR58" s="91">
        <f t="shared" si="139"/>
        <v>0</v>
      </c>
      <c r="BS58" s="91">
        <f t="shared" si="139"/>
        <v>0</v>
      </c>
      <c r="BT58" s="91">
        <f t="shared" si="139"/>
        <v>0</v>
      </c>
      <c r="BU58" s="91">
        <f t="shared" si="139"/>
        <v>0</v>
      </c>
      <c r="BV58" s="91">
        <f t="shared" si="139"/>
        <v>0</v>
      </c>
      <c r="BW58" s="91">
        <f t="shared" si="139"/>
        <v>0</v>
      </c>
      <c r="BX58" s="91">
        <f t="shared" si="139"/>
        <v>0</v>
      </c>
      <c r="BY58" s="91">
        <f t="shared" ref="BY58:EJ58" si="140">-SUMIF($5:$5,BY$5,59:59)/12</f>
        <v>0</v>
      </c>
      <c r="BZ58" s="91">
        <f t="shared" si="140"/>
        <v>0</v>
      </c>
      <c r="CA58" s="91">
        <f t="shared" si="140"/>
        <v>0</v>
      </c>
      <c r="CB58" s="91">
        <f t="shared" si="140"/>
        <v>0</v>
      </c>
      <c r="CC58" s="91">
        <f t="shared" si="140"/>
        <v>0</v>
      </c>
      <c r="CD58" s="91">
        <f t="shared" si="140"/>
        <v>0</v>
      </c>
      <c r="CE58" s="91">
        <f t="shared" si="140"/>
        <v>0</v>
      </c>
      <c r="CF58" s="91">
        <f t="shared" si="140"/>
        <v>0</v>
      </c>
      <c r="CG58" s="91">
        <f t="shared" si="140"/>
        <v>0</v>
      </c>
      <c r="CH58" s="91">
        <f t="shared" si="140"/>
        <v>0</v>
      </c>
      <c r="CI58" s="91">
        <f t="shared" si="140"/>
        <v>0</v>
      </c>
      <c r="CJ58" s="91">
        <f t="shared" si="140"/>
        <v>0</v>
      </c>
      <c r="CK58" s="91">
        <f t="shared" si="140"/>
        <v>0</v>
      </c>
      <c r="CL58" s="91">
        <f t="shared" si="140"/>
        <v>0</v>
      </c>
      <c r="CM58" s="91">
        <f t="shared" si="140"/>
        <v>0</v>
      </c>
      <c r="CN58" s="91">
        <f t="shared" si="140"/>
        <v>0</v>
      </c>
      <c r="CO58" s="91">
        <f t="shared" si="140"/>
        <v>0</v>
      </c>
      <c r="CP58" s="91">
        <f t="shared" si="140"/>
        <v>0</v>
      </c>
      <c r="CQ58" s="91">
        <f t="shared" si="140"/>
        <v>0</v>
      </c>
      <c r="CR58" s="91">
        <f t="shared" si="140"/>
        <v>0</v>
      </c>
      <c r="CS58" s="91">
        <f t="shared" si="140"/>
        <v>0</v>
      </c>
      <c r="CT58" s="91">
        <f t="shared" si="140"/>
        <v>0</v>
      </c>
      <c r="CU58" s="91">
        <f t="shared" si="140"/>
        <v>0</v>
      </c>
      <c r="CV58" s="91">
        <f t="shared" si="140"/>
        <v>0</v>
      </c>
      <c r="CW58" s="91">
        <f t="shared" si="140"/>
        <v>0</v>
      </c>
      <c r="CX58" s="91">
        <f t="shared" si="140"/>
        <v>0</v>
      </c>
      <c r="CY58" s="91">
        <f t="shared" si="140"/>
        <v>0</v>
      </c>
      <c r="CZ58" s="91">
        <f t="shared" si="140"/>
        <v>0</v>
      </c>
      <c r="DA58" s="91">
        <f t="shared" si="140"/>
        <v>0</v>
      </c>
      <c r="DB58" s="91">
        <f t="shared" si="140"/>
        <v>0</v>
      </c>
      <c r="DC58" s="91">
        <f t="shared" si="140"/>
        <v>0</v>
      </c>
      <c r="DD58" s="91">
        <f t="shared" si="140"/>
        <v>0</v>
      </c>
      <c r="DE58" s="91">
        <f t="shared" si="140"/>
        <v>0</v>
      </c>
      <c r="DF58" s="91">
        <f t="shared" si="140"/>
        <v>0</v>
      </c>
      <c r="DG58" s="91">
        <f t="shared" si="140"/>
        <v>0</v>
      </c>
      <c r="DH58" s="91">
        <f t="shared" si="140"/>
        <v>0</v>
      </c>
      <c r="DI58" s="91">
        <f t="shared" si="140"/>
        <v>0</v>
      </c>
      <c r="DJ58" s="91">
        <f t="shared" si="140"/>
        <v>0</v>
      </c>
      <c r="DK58" s="91">
        <f t="shared" si="140"/>
        <v>0</v>
      </c>
      <c r="DL58" s="91">
        <f t="shared" si="140"/>
        <v>0</v>
      </c>
      <c r="DM58" s="91">
        <f t="shared" si="140"/>
        <v>0</v>
      </c>
      <c r="DN58" s="91">
        <f t="shared" si="140"/>
        <v>0</v>
      </c>
      <c r="DO58" s="91">
        <f t="shared" si="140"/>
        <v>0</v>
      </c>
      <c r="DP58" s="91">
        <f t="shared" si="140"/>
        <v>0</v>
      </c>
      <c r="DQ58" s="91">
        <f t="shared" si="140"/>
        <v>0</v>
      </c>
      <c r="DR58" s="91">
        <f t="shared" si="140"/>
        <v>0</v>
      </c>
      <c r="DS58" s="91">
        <f t="shared" si="140"/>
        <v>0</v>
      </c>
      <c r="DT58" s="91">
        <f t="shared" si="140"/>
        <v>0</v>
      </c>
      <c r="DU58" s="91">
        <f t="shared" si="140"/>
        <v>0</v>
      </c>
      <c r="DV58" s="91">
        <f t="shared" si="140"/>
        <v>0</v>
      </c>
      <c r="DW58" s="91">
        <f t="shared" si="140"/>
        <v>0</v>
      </c>
      <c r="DX58" s="91">
        <f t="shared" si="140"/>
        <v>0</v>
      </c>
      <c r="DY58" s="91">
        <f t="shared" si="140"/>
        <v>0</v>
      </c>
      <c r="DZ58" s="91">
        <f t="shared" si="140"/>
        <v>0</v>
      </c>
      <c r="EA58" s="91">
        <f t="shared" si="140"/>
        <v>0</v>
      </c>
      <c r="EB58" s="91">
        <f t="shared" si="140"/>
        <v>0</v>
      </c>
      <c r="EC58" s="91">
        <f t="shared" si="140"/>
        <v>0</v>
      </c>
      <c r="ED58" s="91">
        <f t="shared" si="140"/>
        <v>0</v>
      </c>
      <c r="EE58" s="91">
        <f t="shared" si="140"/>
        <v>0</v>
      </c>
      <c r="EF58" s="91">
        <f t="shared" si="140"/>
        <v>0</v>
      </c>
      <c r="EG58" s="91">
        <f t="shared" si="140"/>
        <v>0</v>
      </c>
      <c r="EH58" s="91">
        <f t="shared" si="140"/>
        <v>0</v>
      </c>
      <c r="EI58" s="91">
        <f t="shared" si="140"/>
        <v>0</v>
      </c>
      <c r="EJ58" s="91">
        <f t="shared" si="140"/>
        <v>0</v>
      </c>
      <c r="EK58" s="91">
        <f t="shared" ref="EK58:EN58" si="141">-SUMIF($5:$5,EK$5,59:59)/12</f>
        <v>0</v>
      </c>
      <c r="EL58" s="91">
        <f t="shared" si="141"/>
        <v>0</v>
      </c>
      <c r="EM58" s="91">
        <f t="shared" si="141"/>
        <v>0</v>
      </c>
      <c r="EN58" s="91">
        <f t="shared" si="141"/>
        <v>0</v>
      </c>
    </row>
    <row r="59" spans="3:144" x14ac:dyDescent="0.2">
      <c r="G59" s="94" t="s">
        <v>58</v>
      </c>
      <c r="H59" s="104" t="s">
        <v>53</v>
      </c>
      <c r="I59" s="104"/>
      <c r="J59" s="104"/>
      <c r="K59" s="105">
        <f>SUM(L59:EB59)</f>
        <v>0</v>
      </c>
      <c r="L59" s="104"/>
      <c r="M59" s="105">
        <f t="shared" ref="M59:AR59" si="142">-IFERROR(VLOOKUP(M$2,$D$261:$G$281,3,FALSE),)</f>
        <v>0</v>
      </c>
      <c r="N59" s="105">
        <f t="shared" si="142"/>
        <v>0</v>
      </c>
      <c r="O59" s="105">
        <f t="shared" si="142"/>
        <v>0</v>
      </c>
      <c r="P59" s="105">
        <f t="shared" si="142"/>
        <v>0</v>
      </c>
      <c r="Q59" s="105">
        <f t="shared" si="142"/>
        <v>0</v>
      </c>
      <c r="R59" s="105">
        <f t="shared" si="142"/>
        <v>0</v>
      </c>
      <c r="S59" s="105">
        <f t="shared" si="142"/>
        <v>0</v>
      </c>
      <c r="T59" s="105">
        <f t="shared" si="142"/>
        <v>0</v>
      </c>
      <c r="U59" s="105">
        <f t="shared" si="142"/>
        <v>0</v>
      </c>
      <c r="V59" s="105">
        <f t="shared" si="142"/>
        <v>0</v>
      </c>
      <c r="W59" s="105">
        <f t="shared" si="142"/>
        <v>0</v>
      </c>
      <c r="X59" s="105">
        <f t="shared" si="142"/>
        <v>0</v>
      </c>
      <c r="Y59" s="105">
        <f t="shared" si="142"/>
        <v>0</v>
      </c>
      <c r="Z59" s="105">
        <f t="shared" si="142"/>
        <v>0</v>
      </c>
      <c r="AA59" s="105">
        <f t="shared" si="142"/>
        <v>0</v>
      </c>
      <c r="AB59" s="105">
        <f t="shared" si="142"/>
        <v>0</v>
      </c>
      <c r="AC59" s="105">
        <f t="shared" si="142"/>
        <v>0</v>
      </c>
      <c r="AD59" s="105">
        <f t="shared" si="142"/>
        <v>0</v>
      </c>
      <c r="AE59" s="105">
        <f t="shared" si="142"/>
        <v>0</v>
      </c>
      <c r="AF59" s="105">
        <f t="shared" si="142"/>
        <v>0</v>
      </c>
      <c r="AG59" s="105">
        <f t="shared" si="142"/>
        <v>0</v>
      </c>
      <c r="AH59" s="105">
        <f t="shared" si="142"/>
        <v>0</v>
      </c>
      <c r="AI59" s="105">
        <f t="shared" si="142"/>
        <v>0</v>
      </c>
      <c r="AJ59" s="105">
        <f t="shared" si="142"/>
        <v>0</v>
      </c>
      <c r="AK59" s="105">
        <f t="shared" si="142"/>
        <v>0</v>
      </c>
      <c r="AL59" s="105">
        <f t="shared" si="142"/>
        <v>0</v>
      </c>
      <c r="AM59" s="105">
        <f t="shared" si="142"/>
        <v>0</v>
      </c>
      <c r="AN59" s="105">
        <f t="shared" si="142"/>
        <v>0</v>
      </c>
      <c r="AO59" s="105">
        <f t="shared" si="142"/>
        <v>0</v>
      </c>
      <c r="AP59" s="105">
        <f t="shared" si="142"/>
        <v>0</v>
      </c>
      <c r="AQ59" s="105">
        <f t="shared" si="142"/>
        <v>0</v>
      </c>
      <c r="AR59" s="105">
        <f t="shared" si="142"/>
        <v>0</v>
      </c>
      <c r="AS59" s="105">
        <f t="shared" ref="AS59:BX59" si="143">-IFERROR(VLOOKUP(AS$2,$D$261:$G$281,3,FALSE),)</f>
        <v>0</v>
      </c>
      <c r="AT59" s="105">
        <f t="shared" si="143"/>
        <v>0</v>
      </c>
      <c r="AU59" s="105">
        <f t="shared" si="143"/>
        <v>0</v>
      </c>
      <c r="AV59" s="105">
        <f t="shared" si="143"/>
        <v>0</v>
      </c>
      <c r="AW59" s="105">
        <f t="shared" si="143"/>
        <v>0</v>
      </c>
      <c r="AX59" s="105">
        <f t="shared" si="143"/>
        <v>0</v>
      </c>
      <c r="AY59" s="105">
        <f t="shared" si="143"/>
        <v>0</v>
      </c>
      <c r="AZ59" s="105">
        <f t="shared" si="143"/>
        <v>0</v>
      </c>
      <c r="BA59" s="105">
        <f t="shared" si="143"/>
        <v>0</v>
      </c>
      <c r="BB59" s="105">
        <f t="shared" si="143"/>
        <v>0</v>
      </c>
      <c r="BC59" s="105">
        <f t="shared" si="143"/>
        <v>0</v>
      </c>
      <c r="BD59" s="105">
        <f t="shared" si="143"/>
        <v>0</v>
      </c>
      <c r="BE59" s="105">
        <f t="shared" si="143"/>
        <v>0</v>
      </c>
      <c r="BF59" s="105">
        <f t="shared" si="143"/>
        <v>0</v>
      </c>
      <c r="BG59" s="105">
        <f t="shared" si="143"/>
        <v>0</v>
      </c>
      <c r="BH59" s="105">
        <f t="shared" si="143"/>
        <v>0</v>
      </c>
      <c r="BI59" s="105">
        <f t="shared" si="143"/>
        <v>0</v>
      </c>
      <c r="BJ59" s="105">
        <f t="shared" si="143"/>
        <v>0</v>
      </c>
      <c r="BK59" s="105">
        <f t="shared" si="143"/>
        <v>0</v>
      </c>
      <c r="BL59" s="105">
        <f t="shared" si="143"/>
        <v>0</v>
      </c>
      <c r="BM59" s="105">
        <f t="shared" si="143"/>
        <v>0</v>
      </c>
      <c r="BN59" s="105">
        <f t="shared" si="143"/>
        <v>0</v>
      </c>
      <c r="BO59" s="105">
        <f t="shared" si="143"/>
        <v>0</v>
      </c>
      <c r="BP59" s="105">
        <f t="shared" si="143"/>
        <v>0</v>
      </c>
      <c r="BQ59" s="105">
        <f t="shared" si="143"/>
        <v>0</v>
      </c>
      <c r="BR59" s="105">
        <f t="shared" si="143"/>
        <v>0</v>
      </c>
      <c r="BS59" s="105">
        <f t="shared" si="143"/>
        <v>0</v>
      </c>
      <c r="BT59" s="105">
        <f t="shared" si="143"/>
        <v>0</v>
      </c>
      <c r="BU59" s="105">
        <f t="shared" si="143"/>
        <v>0</v>
      </c>
      <c r="BV59" s="105">
        <f t="shared" si="143"/>
        <v>0</v>
      </c>
      <c r="BW59" s="105">
        <f t="shared" si="143"/>
        <v>0</v>
      </c>
      <c r="BX59" s="105">
        <f t="shared" si="143"/>
        <v>0</v>
      </c>
      <c r="BY59" s="105">
        <f t="shared" ref="BY59:DD59" si="144">-IFERROR(VLOOKUP(BY$2,$D$261:$G$281,3,FALSE),)</f>
        <v>0</v>
      </c>
      <c r="BZ59" s="105">
        <f t="shared" si="144"/>
        <v>0</v>
      </c>
      <c r="CA59" s="105">
        <f t="shared" si="144"/>
        <v>0</v>
      </c>
      <c r="CB59" s="105">
        <f t="shared" si="144"/>
        <v>0</v>
      </c>
      <c r="CC59" s="105">
        <f t="shared" si="144"/>
        <v>0</v>
      </c>
      <c r="CD59" s="105">
        <f t="shared" si="144"/>
        <v>0</v>
      </c>
      <c r="CE59" s="105">
        <f t="shared" si="144"/>
        <v>0</v>
      </c>
      <c r="CF59" s="105">
        <f t="shared" si="144"/>
        <v>0</v>
      </c>
      <c r="CG59" s="105">
        <f t="shared" si="144"/>
        <v>0</v>
      </c>
      <c r="CH59" s="105">
        <f t="shared" si="144"/>
        <v>0</v>
      </c>
      <c r="CI59" s="105">
        <f t="shared" si="144"/>
        <v>0</v>
      </c>
      <c r="CJ59" s="105">
        <f t="shared" si="144"/>
        <v>0</v>
      </c>
      <c r="CK59" s="105">
        <f t="shared" si="144"/>
        <v>0</v>
      </c>
      <c r="CL59" s="105">
        <f t="shared" si="144"/>
        <v>0</v>
      </c>
      <c r="CM59" s="105">
        <f t="shared" si="144"/>
        <v>0</v>
      </c>
      <c r="CN59" s="105">
        <f t="shared" si="144"/>
        <v>0</v>
      </c>
      <c r="CO59" s="105">
        <f t="shared" si="144"/>
        <v>0</v>
      </c>
      <c r="CP59" s="105">
        <f t="shared" si="144"/>
        <v>0</v>
      </c>
      <c r="CQ59" s="105">
        <f t="shared" si="144"/>
        <v>0</v>
      </c>
      <c r="CR59" s="105">
        <f t="shared" si="144"/>
        <v>0</v>
      </c>
      <c r="CS59" s="105">
        <f t="shared" si="144"/>
        <v>0</v>
      </c>
      <c r="CT59" s="105">
        <f t="shared" si="144"/>
        <v>0</v>
      </c>
      <c r="CU59" s="105">
        <f t="shared" si="144"/>
        <v>0</v>
      </c>
      <c r="CV59" s="105">
        <f t="shared" si="144"/>
        <v>0</v>
      </c>
      <c r="CW59" s="105">
        <f t="shared" si="144"/>
        <v>0</v>
      </c>
      <c r="CX59" s="105">
        <f t="shared" si="144"/>
        <v>0</v>
      </c>
      <c r="CY59" s="105">
        <f t="shared" si="144"/>
        <v>0</v>
      </c>
      <c r="CZ59" s="105">
        <f t="shared" si="144"/>
        <v>0</v>
      </c>
      <c r="DA59" s="105">
        <f t="shared" si="144"/>
        <v>0</v>
      </c>
      <c r="DB59" s="105">
        <f t="shared" si="144"/>
        <v>0</v>
      </c>
      <c r="DC59" s="105">
        <f t="shared" si="144"/>
        <v>0</v>
      </c>
      <c r="DD59" s="105">
        <f t="shared" si="144"/>
        <v>0</v>
      </c>
      <c r="DE59" s="105">
        <f t="shared" ref="DE59:EN59" si="145">-IFERROR(VLOOKUP(DE$2,$D$261:$G$281,3,FALSE),)</f>
        <v>0</v>
      </c>
      <c r="DF59" s="105">
        <f t="shared" si="145"/>
        <v>0</v>
      </c>
      <c r="DG59" s="105">
        <f t="shared" si="145"/>
        <v>0</v>
      </c>
      <c r="DH59" s="105">
        <f t="shared" si="145"/>
        <v>0</v>
      </c>
      <c r="DI59" s="105">
        <f t="shared" si="145"/>
        <v>0</v>
      </c>
      <c r="DJ59" s="105">
        <f t="shared" si="145"/>
        <v>0</v>
      </c>
      <c r="DK59" s="105">
        <f t="shared" si="145"/>
        <v>0</v>
      </c>
      <c r="DL59" s="105">
        <f t="shared" si="145"/>
        <v>0</v>
      </c>
      <c r="DM59" s="105">
        <f t="shared" si="145"/>
        <v>0</v>
      </c>
      <c r="DN59" s="105">
        <f t="shared" si="145"/>
        <v>0</v>
      </c>
      <c r="DO59" s="105">
        <f t="shared" si="145"/>
        <v>0</v>
      </c>
      <c r="DP59" s="105">
        <f t="shared" si="145"/>
        <v>0</v>
      </c>
      <c r="DQ59" s="105">
        <f t="shared" si="145"/>
        <v>0</v>
      </c>
      <c r="DR59" s="105">
        <f t="shared" si="145"/>
        <v>0</v>
      </c>
      <c r="DS59" s="105">
        <f t="shared" si="145"/>
        <v>0</v>
      </c>
      <c r="DT59" s="105">
        <f t="shared" si="145"/>
        <v>0</v>
      </c>
      <c r="DU59" s="105">
        <f t="shared" si="145"/>
        <v>0</v>
      </c>
      <c r="DV59" s="105">
        <f t="shared" si="145"/>
        <v>0</v>
      </c>
      <c r="DW59" s="105">
        <f t="shared" si="145"/>
        <v>0</v>
      </c>
      <c r="DX59" s="105">
        <f t="shared" si="145"/>
        <v>0</v>
      </c>
      <c r="DY59" s="105">
        <f t="shared" si="145"/>
        <v>0</v>
      </c>
      <c r="DZ59" s="105">
        <f t="shared" si="145"/>
        <v>0</v>
      </c>
      <c r="EA59" s="105">
        <f t="shared" si="145"/>
        <v>0</v>
      </c>
      <c r="EB59" s="105">
        <f t="shared" si="145"/>
        <v>0</v>
      </c>
      <c r="EC59" s="105">
        <f t="shared" si="145"/>
        <v>0</v>
      </c>
      <c r="ED59" s="105">
        <f t="shared" si="145"/>
        <v>0</v>
      </c>
      <c r="EE59" s="105">
        <f t="shared" si="145"/>
        <v>0</v>
      </c>
      <c r="EF59" s="105">
        <f t="shared" si="145"/>
        <v>0</v>
      </c>
      <c r="EG59" s="105">
        <f t="shared" si="145"/>
        <v>0</v>
      </c>
      <c r="EH59" s="105">
        <f t="shared" si="145"/>
        <v>0</v>
      </c>
      <c r="EI59" s="105">
        <f t="shared" si="145"/>
        <v>0</v>
      </c>
      <c r="EJ59" s="105">
        <f t="shared" si="145"/>
        <v>0</v>
      </c>
      <c r="EK59" s="105">
        <f t="shared" si="145"/>
        <v>0</v>
      </c>
      <c r="EL59" s="105">
        <f t="shared" si="145"/>
        <v>0</v>
      </c>
      <c r="EM59" s="105">
        <f t="shared" si="145"/>
        <v>0</v>
      </c>
      <c r="EN59" s="105">
        <f t="shared" si="145"/>
        <v>0</v>
      </c>
    </row>
    <row r="60" spans="3:144" x14ac:dyDescent="0.2">
      <c r="G60" s="94" t="s">
        <v>57</v>
      </c>
      <c r="H60" s="93" t="s">
        <v>55</v>
      </c>
      <c r="I60" s="93"/>
      <c r="J60" s="93"/>
      <c r="K60" s="91">
        <f>SUM(K57:K59)</f>
        <v>0</v>
      </c>
      <c r="M60" s="91">
        <f t="shared" ref="M60:BX60" si="146">SUM(M57:M59)</f>
        <v>0</v>
      </c>
      <c r="N60" s="91">
        <f t="shared" si="146"/>
        <v>0</v>
      </c>
      <c r="O60" s="91">
        <f t="shared" si="146"/>
        <v>0</v>
      </c>
      <c r="P60" s="91">
        <f t="shared" si="146"/>
        <v>0</v>
      </c>
      <c r="Q60" s="91">
        <f t="shared" si="146"/>
        <v>0</v>
      </c>
      <c r="R60" s="91">
        <f t="shared" si="146"/>
        <v>0</v>
      </c>
      <c r="S60" s="91">
        <f t="shared" si="146"/>
        <v>0</v>
      </c>
      <c r="T60" s="91">
        <f t="shared" si="146"/>
        <v>0</v>
      </c>
      <c r="U60" s="91">
        <f t="shared" si="146"/>
        <v>0</v>
      </c>
      <c r="V60" s="91">
        <f t="shared" si="146"/>
        <v>0</v>
      </c>
      <c r="W60" s="91">
        <f t="shared" si="146"/>
        <v>0</v>
      </c>
      <c r="X60" s="91">
        <f t="shared" si="146"/>
        <v>0</v>
      </c>
      <c r="Y60" s="91">
        <f t="shared" si="146"/>
        <v>0</v>
      </c>
      <c r="Z60" s="91">
        <f t="shared" si="146"/>
        <v>0</v>
      </c>
      <c r="AA60" s="91">
        <f t="shared" si="146"/>
        <v>0</v>
      </c>
      <c r="AB60" s="91">
        <f t="shared" si="146"/>
        <v>0</v>
      </c>
      <c r="AC60" s="91">
        <f t="shared" si="146"/>
        <v>0</v>
      </c>
      <c r="AD60" s="91">
        <f t="shared" si="146"/>
        <v>0</v>
      </c>
      <c r="AE60" s="91">
        <f t="shared" si="146"/>
        <v>0</v>
      </c>
      <c r="AF60" s="91">
        <f t="shared" si="146"/>
        <v>0</v>
      </c>
      <c r="AG60" s="91">
        <f t="shared" si="146"/>
        <v>0</v>
      </c>
      <c r="AH60" s="91">
        <f t="shared" si="146"/>
        <v>0</v>
      </c>
      <c r="AI60" s="91">
        <f t="shared" si="146"/>
        <v>0</v>
      </c>
      <c r="AJ60" s="91">
        <f t="shared" si="146"/>
        <v>0</v>
      </c>
      <c r="AK60" s="91">
        <f t="shared" si="146"/>
        <v>0</v>
      </c>
      <c r="AL60" s="91">
        <f t="shared" si="146"/>
        <v>0</v>
      </c>
      <c r="AM60" s="91">
        <f t="shared" si="146"/>
        <v>0</v>
      </c>
      <c r="AN60" s="91">
        <f t="shared" si="146"/>
        <v>0</v>
      </c>
      <c r="AO60" s="91">
        <f t="shared" si="146"/>
        <v>0</v>
      </c>
      <c r="AP60" s="91">
        <f t="shared" si="146"/>
        <v>0</v>
      </c>
      <c r="AQ60" s="91">
        <f t="shared" si="146"/>
        <v>0</v>
      </c>
      <c r="AR60" s="91">
        <f t="shared" si="146"/>
        <v>0</v>
      </c>
      <c r="AS60" s="91">
        <f t="shared" si="146"/>
        <v>0</v>
      </c>
      <c r="AT60" s="91">
        <f t="shared" si="146"/>
        <v>0</v>
      </c>
      <c r="AU60" s="91">
        <f t="shared" si="146"/>
        <v>0</v>
      </c>
      <c r="AV60" s="91">
        <f t="shared" si="146"/>
        <v>0</v>
      </c>
      <c r="AW60" s="91">
        <f t="shared" si="146"/>
        <v>0</v>
      </c>
      <c r="AX60" s="91">
        <f t="shared" si="146"/>
        <v>0</v>
      </c>
      <c r="AY60" s="91">
        <f t="shared" si="146"/>
        <v>0</v>
      </c>
      <c r="AZ60" s="91">
        <f t="shared" si="146"/>
        <v>0</v>
      </c>
      <c r="BA60" s="91">
        <f t="shared" si="146"/>
        <v>0</v>
      </c>
      <c r="BB60" s="91">
        <f t="shared" si="146"/>
        <v>0</v>
      </c>
      <c r="BC60" s="91">
        <f t="shared" si="146"/>
        <v>0</v>
      </c>
      <c r="BD60" s="91">
        <f t="shared" si="146"/>
        <v>0</v>
      </c>
      <c r="BE60" s="91">
        <f t="shared" si="146"/>
        <v>0</v>
      </c>
      <c r="BF60" s="91">
        <f t="shared" si="146"/>
        <v>0</v>
      </c>
      <c r="BG60" s="91">
        <f t="shared" si="146"/>
        <v>0</v>
      </c>
      <c r="BH60" s="91">
        <f t="shared" si="146"/>
        <v>0</v>
      </c>
      <c r="BI60" s="91">
        <f t="shared" si="146"/>
        <v>0</v>
      </c>
      <c r="BJ60" s="91">
        <f t="shared" si="146"/>
        <v>0</v>
      </c>
      <c r="BK60" s="91">
        <f t="shared" si="146"/>
        <v>0</v>
      </c>
      <c r="BL60" s="91">
        <f t="shared" si="146"/>
        <v>0</v>
      </c>
      <c r="BM60" s="91">
        <f t="shared" si="146"/>
        <v>0</v>
      </c>
      <c r="BN60" s="91">
        <f t="shared" si="146"/>
        <v>0</v>
      </c>
      <c r="BO60" s="91">
        <f t="shared" si="146"/>
        <v>0</v>
      </c>
      <c r="BP60" s="91">
        <f t="shared" si="146"/>
        <v>0</v>
      </c>
      <c r="BQ60" s="91">
        <f t="shared" si="146"/>
        <v>0</v>
      </c>
      <c r="BR60" s="91">
        <f t="shared" si="146"/>
        <v>0</v>
      </c>
      <c r="BS60" s="91">
        <f t="shared" si="146"/>
        <v>0</v>
      </c>
      <c r="BT60" s="91">
        <f t="shared" si="146"/>
        <v>0</v>
      </c>
      <c r="BU60" s="91">
        <f t="shared" si="146"/>
        <v>0</v>
      </c>
      <c r="BV60" s="91">
        <f t="shared" si="146"/>
        <v>0</v>
      </c>
      <c r="BW60" s="91">
        <f t="shared" si="146"/>
        <v>0</v>
      </c>
      <c r="BX60" s="91">
        <f t="shared" si="146"/>
        <v>0</v>
      </c>
      <c r="BY60" s="91">
        <f t="shared" ref="BY60:EJ60" si="147">SUM(BY57:BY59)</f>
        <v>0</v>
      </c>
      <c r="BZ60" s="91">
        <f t="shared" si="147"/>
        <v>0</v>
      </c>
      <c r="CA60" s="91">
        <f t="shared" si="147"/>
        <v>0</v>
      </c>
      <c r="CB60" s="91">
        <f t="shared" si="147"/>
        <v>0</v>
      </c>
      <c r="CC60" s="91">
        <f t="shared" si="147"/>
        <v>0</v>
      </c>
      <c r="CD60" s="91">
        <f t="shared" si="147"/>
        <v>0</v>
      </c>
      <c r="CE60" s="91">
        <f t="shared" si="147"/>
        <v>0</v>
      </c>
      <c r="CF60" s="91">
        <f t="shared" si="147"/>
        <v>0</v>
      </c>
      <c r="CG60" s="91">
        <f t="shared" si="147"/>
        <v>0</v>
      </c>
      <c r="CH60" s="91">
        <f t="shared" si="147"/>
        <v>0</v>
      </c>
      <c r="CI60" s="91">
        <f t="shared" si="147"/>
        <v>0</v>
      </c>
      <c r="CJ60" s="91">
        <f t="shared" si="147"/>
        <v>0</v>
      </c>
      <c r="CK60" s="91">
        <f t="shared" si="147"/>
        <v>0</v>
      </c>
      <c r="CL60" s="91">
        <f t="shared" si="147"/>
        <v>0</v>
      </c>
      <c r="CM60" s="91">
        <f t="shared" si="147"/>
        <v>0</v>
      </c>
      <c r="CN60" s="91">
        <f t="shared" si="147"/>
        <v>0</v>
      </c>
      <c r="CO60" s="91">
        <f t="shared" si="147"/>
        <v>0</v>
      </c>
      <c r="CP60" s="91">
        <f t="shared" si="147"/>
        <v>0</v>
      </c>
      <c r="CQ60" s="91">
        <f t="shared" si="147"/>
        <v>0</v>
      </c>
      <c r="CR60" s="91">
        <f t="shared" si="147"/>
        <v>0</v>
      </c>
      <c r="CS60" s="91">
        <f t="shared" si="147"/>
        <v>0</v>
      </c>
      <c r="CT60" s="91">
        <f t="shared" si="147"/>
        <v>0</v>
      </c>
      <c r="CU60" s="91">
        <f t="shared" si="147"/>
        <v>0</v>
      </c>
      <c r="CV60" s="91">
        <f t="shared" si="147"/>
        <v>0</v>
      </c>
      <c r="CW60" s="91">
        <f t="shared" si="147"/>
        <v>0</v>
      </c>
      <c r="CX60" s="91">
        <f t="shared" si="147"/>
        <v>0</v>
      </c>
      <c r="CY60" s="91">
        <f t="shared" si="147"/>
        <v>0</v>
      </c>
      <c r="CZ60" s="91">
        <f t="shared" si="147"/>
        <v>0</v>
      </c>
      <c r="DA60" s="91">
        <f t="shared" si="147"/>
        <v>0</v>
      </c>
      <c r="DB60" s="91">
        <f t="shared" si="147"/>
        <v>0</v>
      </c>
      <c r="DC60" s="91">
        <f t="shared" si="147"/>
        <v>0</v>
      </c>
      <c r="DD60" s="91">
        <f t="shared" si="147"/>
        <v>0</v>
      </c>
      <c r="DE60" s="91">
        <f t="shared" si="147"/>
        <v>0</v>
      </c>
      <c r="DF60" s="91">
        <f t="shared" si="147"/>
        <v>0</v>
      </c>
      <c r="DG60" s="91">
        <f t="shared" si="147"/>
        <v>0</v>
      </c>
      <c r="DH60" s="91">
        <f t="shared" si="147"/>
        <v>0</v>
      </c>
      <c r="DI60" s="91">
        <f t="shared" si="147"/>
        <v>0</v>
      </c>
      <c r="DJ60" s="91">
        <f t="shared" si="147"/>
        <v>0</v>
      </c>
      <c r="DK60" s="91">
        <f t="shared" si="147"/>
        <v>0</v>
      </c>
      <c r="DL60" s="91">
        <f t="shared" si="147"/>
        <v>0</v>
      </c>
      <c r="DM60" s="91">
        <f t="shared" si="147"/>
        <v>0</v>
      </c>
      <c r="DN60" s="91">
        <f t="shared" si="147"/>
        <v>0</v>
      </c>
      <c r="DO60" s="91">
        <f t="shared" si="147"/>
        <v>0</v>
      </c>
      <c r="DP60" s="91">
        <f t="shared" si="147"/>
        <v>0</v>
      </c>
      <c r="DQ60" s="91">
        <f t="shared" si="147"/>
        <v>0</v>
      </c>
      <c r="DR60" s="91">
        <f t="shared" si="147"/>
        <v>0</v>
      </c>
      <c r="DS60" s="91">
        <f t="shared" si="147"/>
        <v>0</v>
      </c>
      <c r="DT60" s="91">
        <f t="shared" si="147"/>
        <v>0</v>
      </c>
      <c r="DU60" s="91">
        <f t="shared" si="147"/>
        <v>0</v>
      </c>
      <c r="DV60" s="91">
        <f t="shared" si="147"/>
        <v>0</v>
      </c>
      <c r="DW60" s="91">
        <f t="shared" si="147"/>
        <v>0</v>
      </c>
      <c r="DX60" s="91">
        <f t="shared" si="147"/>
        <v>0</v>
      </c>
      <c r="DY60" s="91">
        <f t="shared" si="147"/>
        <v>0</v>
      </c>
      <c r="DZ60" s="91">
        <f t="shared" si="147"/>
        <v>0</v>
      </c>
      <c r="EA60" s="91">
        <f t="shared" si="147"/>
        <v>0</v>
      </c>
      <c r="EB60" s="91">
        <f t="shared" si="147"/>
        <v>0</v>
      </c>
      <c r="EC60" s="91">
        <f t="shared" si="147"/>
        <v>0</v>
      </c>
      <c r="ED60" s="91">
        <f t="shared" si="147"/>
        <v>0</v>
      </c>
      <c r="EE60" s="91">
        <f t="shared" si="147"/>
        <v>0</v>
      </c>
      <c r="EF60" s="91">
        <f t="shared" si="147"/>
        <v>0</v>
      </c>
      <c r="EG60" s="91">
        <f t="shared" si="147"/>
        <v>0</v>
      </c>
      <c r="EH60" s="91">
        <f t="shared" si="147"/>
        <v>0</v>
      </c>
      <c r="EI60" s="91">
        <f t="shared" si="147"/>
        <v>0</v>
      </c>
      <c r="EJ60" s="91">
        <f t="shared" si="147"/>
        <v>0</v>
      </c>
      <c r="EK60" s="91">
        <f t="shared" ref="EK60:EN60" si="148">SUM(EK57:EK59)</f>
        <v>0</v>
      </c>
      <c r="EL60" s="91">
        <f t="shared" si="148"/>
        <v>0</v>
      </c>
      <c r="EM60" s="91">
        <f t="shared" si="148"/>
        <v>0</v>
      </c>
      <c r="EN60" s="91">
        <f t="shared" si="148"/>
        <v>0</v>
      </c>
    </row>
    <row r="65" spans="3:31" ht="11.25" customHeight="1" x14ac:dyDescent="0.2"/>
    <row r="66" spans="3:31" ht="11.25" customHeight="1" x14ac:dyDescent="0.2">
      <c r="C66" s="143" t="s">
        <v>60</v>
      </c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 t="s">
        <v>96</v>
      </c>
      <c r="R66" s="107"/>
    </row>
    <row r="67" spans="3:31" ht="11.25" customHeight="1" x14ac:dyDescent="0.2">
      <c r="C67" s="93"/>
      <c r="D67" s="93"/>
      <c r="E67" s="93"/>
      <c r="F67" s="93"/>
      <c r="G67" s="93"/>
      <c r="H67" s="93"/>
      <c r="I67" s="93"/>
      <c r="J67" s="93"/>
      <c r="K67" s="93"/>
      <c r="R67" s="108"/>
    </row>
    <row r="68" spans="3:31" ht="11.25" customHeight="1" x14ac:dyDescent="0.2">
      <c r="C68" s="93"/>
      <c r="D68" s="109" t="s">
        <v>61</v>
      </c>
      <c r="E68" s="161">
        <f>S72</f>
        <v>38620</v>
      </c>
      <c r="F68" s="93"/>
      <c r="G68" s="109" t="s">
        <v>0</v>
      </c>
      <c r="H68" s="144">
        <v>9</v>
      </c>
      <c r="I68" s="93"/>
      <c r="J68" s="109" t="s">
        <v>100</v>
      </c>
      <c r="K68" s="165">
        <f>CHOOSE(G1,0.2%,0.4%)</f>
        <v>4.0000000000000001E-3</v>
      </c>
      <c r="L68" s="109" t="s">
        <v>137</v>
      </c>
      <c r="M68" s="161">
        <f>CHOOSE($G$1,0,1200)</f>
        <v>1200</v>
      </c>
      <c r="R68" s="67" t="s">
        <v>114</v>
      </c>
      <c r="Y68" s="110"/>
      <c r="Z68" s="110"/>
      <c r="AA68" s="110"/>
      <c r="AB68" s="110"/>
      <c r="AC68" s="110"/>
      <c r="AD68" s="110"/>
      <c r="AE68" s="110"/>
    </row>
    <row r="69" spans="3:31" ht="11.25" customHeight="1" x14ac:dyDescent="0.2">
      <c r="C69" s="93"/>
      <c r="D69" s="109" t="s">
        <v>62</v>
      </c>
      <c r="E69" s="162">
        <f>D5*E7</f>
        <v>2103.6</v>
      </c>
      <c r="F69" s="93"/>
      <c r="G69" s="109" t="s">
        <v>63</v>
      </c>
      <c r="H69" s="164">
        <f>U77</f>
        <v>4.6971304838148376E-2</v>
      </c>
      <c r="I69" s="93"/>
      <c r="J69" s="109" t="s">
        <v>1</v>
      </c>
      <c r="K69" s="165">
        <v>1.4E-3</v>
      </c>
      <c r="R69" s="67" t="s">
        <v>64</v>
      </c>
      <c r="Y69" s="111"/>
      <c r="Z69" s="111"/>
      <c r="AA69" s="111"/>
      <c r="AB69" s="111"/>
      <c r="AC69" s="111"/>
      <c r="AD69" s="111"/>
      <c r="AE69" s="111"/>
    </row>
    <row r="70" spans="3:31" ht="11.25" customHeight="1" thickBot="1" x14ac:dyDescent="0.25">
      <c r="C70" s="93"/>
      <c r="D70" s="109" t="s">
        <v>2</v>
      </c>
      <c r="E70" s="164">
        <v>0.7</v>
      </c>
      <c r="F70" s="93"/>
      <c r="G70" s="93"/>
      <c r="H70" s="93"/>
      <c r="I70" s="93"/>
      <c r="J70" s="109" t="s">
        <v>3</v>
      </c>
      <c r="K70" s="164">
        <v>0.2</v>
      </c>
      <c r="R70" s="166" t="s">
        <v>65</v>
      </c>
      <c r="S70" s="166" t="s">
        <v>4</v>
      </c>
      <c r="T70" s="313" t="s">
        <v>66</v>
      </c>
      <c r="U70" s="313"/>
      <c r="Y70" s="112" t="s">
        <v>67</v>
      </c>
      <c r="Z70" s="112"/>
      <c r="AA70" s="113"/>
      <c r="AB70" s="114" t="s">
        <v>68</v>
      </c>
      <c r="AC70" s="112"/>
      <c r="AD70" s="112"/>
      <c r="AE70" s="112"/>
    </row>
    <row r="71" spans="3:31" ht="11.25" customHeight="1" thickBot="1" x14ac:dyDescent="0.25">
      <c r="C71" s="93"/>
      <c r="D71" s="93"/>
      <c r="E71" s="93"/>
      <c r="F71" s="93"/>
      <c r="G71" s="93"/>
      <c r="H71" s="93"/>
      <c r="I71" s="93"/>
      <c r="R71" s="167" t="s">
        <v>69</v>
      </c>
      <c r="S71" s="167" t="s">
        <v>70</v>
      </c>
      <c r="T71" s="314"/>
      <c r="U71" s="314"/>
      <c r="Y71" s="115" t="s">
        <v>71</v>
      </c>
      <c r="Z71" s="115" t="s">
        <v>72</v>
      </c>
      <c r="AA71" s="115" t="s">
        <v>73</v>
      </c>
      <c r="AB71" s="115" t="s">
        <v>74</v>
      </c>
      <c r="AC71" s="115" t="s">
        <v>75</v>
      </c>
      <c r="AD71" s="115" t="s">
        <v>76</v>
      </c>
      <c r="AE71" s="116" t="s">
        <v>77</v>
      </c>
    </row>
    <row r="72" spans="3:31" ht="11.25" customHeight="1" thickBot="1" x14ac:dyDescent="0.25">
      <c r="C72" s="93"/>
      <c r="D72" s="93">
        <v>1</v>
      </c>
      <c r="E72" s="93">
        <f t="shared" ref="E72:J72" si="149">D72+1</f>
        <v>2</v>
      </c>
      <c r="F72" s="93">
        <f t="shared" si="149"/>
        <v>3</v>
      </c>
      <c r="G72" s="93">
        <f t="shared" si="149"/>
        <v>4</v>
      </c>
      <c r="H72" s="93">
        <f t="shared" si="149"/>
        <v>5</v>
      </c>
      <c r="I72" s="93">
        <f t="shared" si="149"/>
        <v>6</v>
      </c>
      <c r="J72" s="93">
        <f t="shared" si="149"/>
        <v>7</v>
      </c>
      <c r="R72" s="117">
        <f>Y72</f>
        <v>2017</v>
      </c>
      <c r="S72" s="118">
        <f>VALUE(SUBSTITUTE(AB72,"원",""))/10^3</f>
        <v>38620</v>
      </c>
      <c r="Y72" s="119">
        <v>2017</v>
      </c>
      <c r="Z72" s="119"/>
      <c r="AA72" s="119"/>
      <c r="AB72" s="119" t="s">
        <v>78</v>
      </c>
      <c r="AC72" s="119" t="s">
        <v>79</v>
      </c>
      <c r="AD72" s="120">
        <v>42886</v>
      </c>
      <c r="AE72" s="121"/>
    </row>
    <row r="73" spans="3:31" ht="11.25" customHeight="1" thickBot="1" x14ac:dyDescent="0.25">
      <c r="C73" s="93"/>
      <c r="D73" s="122"/>
      <c r="E73" s="122" t="s">
        <v>80</v>
      </c>
      <c r="F73" s="122" t="s">
        <v>138</v>
      </c>
      <c r="G73" s="122" t="s">
        <v>139</v>
      </c>
      <c r="H73" s="122" t="s">
        <v>140</v>
      </c>
      <c r="I73" s="122" t="s">
        <v>81</v>
      </c>
      <c r="J73" s="122" t="s">
        <v>141</v>
      </c>
      <c r="R73" s="123">
        <f>R72-1</f>
        <v>2016</v>
      </c>
      <c r="S73" s="118">
        <f>VALUE(SUBSTITUTE(AB73,"원",""))/10^3</f>
        <v>35520</v>
      </c>
      <c r="T73" s="124">
        <v>1</v>
      </c>
      <c r="U73" s="125">
        <f t="shared" ref="U73:U82" si="150">(S$72/S73)^(1/T73)-1</f>
        <v>8.7274774774774855E-2</v>
      </c>
      <c r="Y73" s="119">
        <v>2016</v>
      </c>
      <c r="Z73" s="119"/>
      <c r="AA73" s="119"/>
      <c r="AB73" s="119" t="s">
        <v>83</v>
      </c>
      <c r="AC73" s="119" t="s">
        <v>79</v>
      </c>
      <c r="AD73" s="120">
        <v>42521</v>
      </c>
      <c r="AE73" s="121"/>
    </row>
    <row r="74" spans="3:31" ht="11.25" customHeight="1" thickBot="1" x14ac:dyDescent="0.25">
      <c r="C74" s="93"/>
      <c r="D74" s="126">
        <f>DATE(YEAR(J4),H68,30)</f>
        <v>43738</v>
      </c>
      <c r="E74" s="91">
        <f>E68*E69</f>
        <v>81241032</v>
      </c>
      <c r="F74" s="91">
        <f>E74*$E$70</f>
        <v>56868722.399999999</v>
      </c>
      <c r="G74" s="127">
        <f t="shared" ref="G74:G85" si="151">F74*$K$68-$M$68</f>
        <v>226274.88959999999</v>
      </c>
      <c r="H74" s="91">
        <f t="shared" ref="H74:H85" si="152">F74*$K$69</f>
        <v>79616.211360000001</v>
      </c>
      <c r="I74" s="91">
        <f t="shared" ref="I74:I85" si="153">G74*$K$70</f>
        <v>45254.977920000005</v>
      </c>
      <c r="J74" s="146">
        <f t="shared" ref="J74:J84" si="154">SUM(G74:I74)</f>
        <v>351146.07888000004</v>
      </c>
      <c r="R74" s="123">
        <f t="shared" ref="R74:R82" si="155">R73-1</f>
        <v>2015</v>
      </c>
      <c r="S74" s="118">
        <f t="shared" ref="S74:S82" si="156">VALUE(SUBSTITUTE(AB74,"원",""))/10^3</f>
        <v>34340</v>
      </c>
      <c r="T74" s="124">
        <f>T73+1</f>
        <v>2</v>
      </c>
      <c r="U74" s="125">
        <f t="shared" si="150"/>
        <v>6.0488563357034009E-2</v>
      </c>
      <c r="Y74" s="119">
        <v>2015</v>
      </c>
      <c r="Z74" s="119"/>
      <c r="AA74" s="119"/>
      <c r="AB74" s="119" t="s">
        <v>84</v>
      </c>
      <c r="AC74" s="119" t="s">
        <v>79</v>
      </c>
      <c r="AD74" s="120">
        <v>42153</v>
      </c>
      <c r="AE74" s="121"/>
    </row>
    <row r="75" spans="3:31" ht="11.25" customHeight="1" thickBot="1" x14ac:dyDescent="0.25">
      <c r="C75" s="93"/>
      <c r="D75" s="126">
        <f>EOMONTH(D74,12)</f>
        <v>44104</v>
      </c>
      <c r="E75" s="91">
        <f t="shared" ref="E75:E85" si="157">E74*(1+$H$69)</f>
        <v>85057029.279437765</v>
      </c>
      <c r="F75" s="91">
        <f t="shared" ref="F75:F85" si="158">E75*$E$70</f>
        <v>59539920.49560643</v>
      </c>
      <c r="G75" s="127">
        <f t="shared" si="151"/>
        <v>236959.68198242571</v>
      </c>
      <c r="H75" s="91">
        <f t="shared" si="152"/>
        <v>83355.888693849003</v>
      </c>
      <c r="I75" s="91">
        <f t="shared" si="153"/>
        <v>47391.936396485144</v>
      </c>
      <c r="J75" s="146">
        <f t="shared" si="154"/>
        <v>367707.50707275985</v>
      </c>
      <c r="P75" s="91"/>
      <c r="R75" s="123">
        <f t="shared" si="155"/>
        <v>2014</v>
      </c>
      <c r="S75" s="118">
        <f t="shared" si="156"/>
        <v>32840</v>
      </c>
      <c r="T75" s="124">
        <f t="shared" ref="T75:T82" si="159">T74+1</f>
        <v>3</v>
      </c>
      <c r="U75" s="125">
        <f t="shared" si="150"/>
        <v>5.5527875242590508E-2</v>
      </c>
      <c r="Y75" s="119">
        <v>2014</v>
      </c>
      <c r="Z75" s="119"/>
      <c r="AA75" s="119"/>
      <c r="AB75" s="119" t="s">
        <v>85</v>
      </c>
      <c r="AC75" s="119" t="s">
        <v>79</v>
      </c>
      <c r="AD75" s="120">
        <v>41789</v>
      </c>
      <c r="AE75" s="121"/>
    </row>
    <row r="76" spans="3:31" ht="11.25" customHeight="1" thickBot="1" x14ac:dyDescent="0.25">
      <c r="C76" s="93"/>
      <c r="D76" s="126">
        <f t="shared" ref="D76:D85" si="160">EOMONTH(D75,12)</f>
        <v>44469</v>
      </c>
      <c r="E76" s="91">
        <f t="shared" si="157"/>
        <v>89052268.930349544</v>
      </c>
      <c r="F76" s="91">
        <f t="shared" si="158"/>
        <v>62336588.251244679</v>
      </c>
      <c r="G76" s="127">
        <f t="shared" si="151"/>
        <v>248146.35300497871</v>
      </c>
      <c r="H76" s="91">
        <f t="shared" si="152"/>
        <v>87271.223551742543</v>
      </c>
      <c r="I76" s="91">
        <f t="shared" si="153"/>
        <v>49629.270600995747</v>
      </c>
      <c r="J76" s="146">
        <f t="shared" si="154"/>
        <v>385046.84715771698</v>
      </c>
      <c r="R76" s="123">
        <f t="shared" si="155"/>
        <v>2013</v>
      </c>
      <c r="S76" s="118">
        <f t="shared" si="156"/>
        <v>31700</v>
      </c>
      <c r="T76" s="124">
        <f t="shared" si="159"/>
        <v>4</v>
      </c>
      <c r="U76" s="125">
        <f t="shared" si="150"/>
        <v>5.0602069149869644E-2</v>
      </c>
      <c r="Y76" s="119">
        <v>2013</v>
      </c>
      <c r="Z76" s="119"/>
      <c r="AA76" s="119"/>
      <c r="AB76" s="119" t="s">
        <v>86</v>
      </c>
      <c r="AC76" s="119" t="s">
        <v>79</v>
      </c>
      <c r="AD76" s="120">
        <v>41425</v>
      </c>
      <c r="AE76" s="121"/>
    </row>
    <row r="77" spans="3:31" ht="11.25" customHeight="1" thickBot="1" x14ac:dyDescent="0.25">
      <c r="C77" s="93"/>
      <c r="D77" s="126">
        <f t="shared" si="160"/>
        <v>44834</v>
      </c>
      <c r="E77" s="91">
        <f t="shared" si="157"/>
        <v>93235170.200805768</v>
      </c>
      <c r="F77" s="91">
        <f t="shared" si="158"/>
        <v>65264619.140564032</v>
      </c>
      <c r="G77" s="127">
        <f t="shared" si="151"/>
        <v>259858.47656225614</v>
      </c>
      <c r="H77" s="91">
        <f t="shared" si="152"/>
        <v>91370.466796789638</v>
      </c>
      <c r="I77" s="91">
        <f t="shared" si="153"/>
        <v>51971.695312451229</v>
      </c>
      <c r="J77" s="146">
        <f t="shared" si="154"/>
        <v>403200.638671497</v>
      </c>
      <c r="R77" s="123">
        <f t="shared" si="155"/>
        <v>2012</v>
      </c>
      <c r="S77" s="118">
        <f t="shared" si="156"/>
        <v>30700</v>
      </c>
      <c r="T77" s="124">
        <f t="shared" si="159"/>
        <v>5</v>
      </c>
      <c r="U77" s="125">
        <f t="shared" si="150"/>
        <v>4.6971304838148376E-2</v>
      </c>
      <c r="Y77" s="119">
        <v>2012</v>
      </c>
      <c r="Z77" s="119"/>
      <c r="AA77" s="119"/>
      <c r="AB77" s="119" t="s">
        <v>87</v>
      </c>
      <c r="AC77" s="119" t="s">
        <v>79</v>
      </c>
      <c r="AD77" s="120">
        <v>41060</v>
      </c>
      <c r="AE77" s="121"/>
    </row>
    <row r="78" spans="3:31" ht="11.25" customHeight="1" thickBot="1" x14ac:dyDescent="0.25">
      <c r="C78" s="93"/>
      <c r="D78" s="126">
        <f t="shared" si="160"/>
        <v>45199</v>
      </c>
      <c r="E78" s="91">
        <f t="shared" si="157"/>
        <v>97614547.801944464</v>
      </c>
      <c r="F78" s="91">
        <f t="shared" si="158"/>
        <v>68330183.461361125</v>
      </c>
      <c r="G78" s="127">
        <f t="shared" si="151"/>
        <v>272120.73384544451</v>
      </c>
      <c r="H78" s="91">
        <f t="shared" si="152"/>
        <v>95662.256845905576</v>
      </c>
      <c r="I78" s="91">
        <f t="shared" si="153"/>
        <v>54424.146769088904</v>
      </c>
      <c r="J78" s="146">
        <f t="shared" si="154"/>
        <v>422207.137460439</v>
      </c>
      <c r="R78" s="123">
        <f t="shared" si="155"/>
        <v>2011</v>
      </c>
      <c r="S78" s="118">
        <f t="shared" si="156"/>
        <v>29500</v>
      </c>
      <c r="T78" s="124">
        <f t="shared" si="159"/>
        <v>6</v>
      </c>
      <c r="U78" s="125">
        <f t="shared" si="150"/>
        <v>4.5919778327895511E-2</v>
      </c>
      <c r="Y78" s="119">
        <v>2011</v>
      </c>
      <c r="Z78" s="119"/>
      <c r="AA78" s="119"/>
      <c r="AB78" s="119" t="s">
        <v>88</v>
      </c>
      <c r="AC78" s="119" t="s">
        <v>79</v>
      </c>
      <c r="AD78" s="120">
        <v>40694</v>
      </c>
      <c r="AE78" s="121"/>
    </row>
    <row r="79" spans="3:31" ht="11.25" customHeight="1" thickBot="1" x14ac:dyDescent="0.25">
      <c r="C79" s="93"/>
      <c r="D79" s="126">
        <f t="shared" si="160"/>
        <v>45565</v>
      </c>
      <c r="E79" s="91">
        <f t="shared" si="157"/>
        <v>102199630.4833876</v>
      </c>
      <c r="F79" s="91">
        <f t="shared" si="158"/>
        <v>71539741.338371322</v>
      </c>
      <c r="G79" s="127">
        <f t="shared" si="151"/>
        <v>284958.96535348531</v>
      </c>
      <c r="H79" s="91">
        <f t="shared" si="152"/>
        <v>100155.63787371985</v>
      </c>
      <c r="I79" s="91">
        <f t="shared" si="153"/>
        <v>56991.793070697066</v>
      </c>
      <c r="J79" s="146">
        <f t="shared" si="154"/>
        <v>442106.39629790222</v>
      </c>
      <c r="R79" s="123">
        <f t="shared" si="155"/>
        <v>2010</v>
      </c>
      <c r="S79" s="118">
        <f t="shared" si="156"/>
        <v>30000</v>
      </c>
      <c r="T79" s="124">
        <f t="shared" si="159"/>
        <v>7</v>
      </c>
      <c r="U79" s="125">
        <f t="shared" si="150"/>
        <v>3.674069214882314E-2</v>
      </c>
      <c r="Y79" s="119">
        <v>2010</v>
      </c>
      <c r="Z79" s="119"/>
      <c r="AA79" s="119"/>
      <c r="AB79" s="119" t="s">
        <v>89</v>
      </c>
      <c r="AC79" s="119" t="s">
        <v>79</v>
      </c>
      <c r="AD79" s="120">
        <v>40329</v>
      </c>
      <c r="AE79" s="121"/>
    </row>
    <row r="80" spans="3:31" ht="11.25" customHeight="1" thickBot="1" x14ac:dyDescent="0.25">
      <c r="C80" s="93"/>
      <c r="D80" s="126">
        <f t="shared" si="160"/>
        <v>45930</v>
      </c>
      <c r="E80" s="91">
        <f t="shared" si="157"/>
        <v>107000080.48116893</v>
      </c>
      <c r="F80" s="91">
        <f t="shared" si="158"/>
        <v>74900056.336818248</v>
      </c>
      <c r="G80" s="127">
        <f t="shared" si="151"/>
        <v>298400.22534727299</v>
      </c>
      <c r="H80" s="91">
        <f t="shared" si="152"/>
        <v>104860.07887154554</v>
      </c>
      <c r="I80" s="91">
        <f t="shared" si="153"/>
        <v>59680.045069454602</v>
      </c>
      <c r="J80" s="146">
        <f t="shared" si="154"/>
        <v>462940.34928827314</v>
      </c>
      <c r="R80" s="123">
        <f t="shared" si="155"/>
        <v>2009</v>
      </c>
      <c r="S80" s="118">
        <f t="shared" si="156"/>
        <v>28600</v>
      </c>
      <c r="T80" s="124">
        <f t="shared" si="159"/>
        <v>8</v>
      </c>
      <c r="U80" s="125">
        <f t="shared" si="150"/>
        <v>3.8259179591003889E-2</v>
      </c>
      <c r="Y80" s="119">
        <v>2009</v>
      </c>
      <c r="Z80" s="119"/>
      <c r="AA80" s="119"/>
      <c r="AB80" s="119" t="s">
        <v>90</v>
      </c>
      <c r="AC80" s="119" t="s">
        <v>79</v>
      </c>
      <c r="AD80" s="120">
        <v>39962</v>
      </c>
      <c r="AE80" s="121"/>
    </row>
    <row r="81" spans="3:31" ht="11.25" customHeight="1" thickBot="1" x14ac:dyDescent="0.25">
      <c r="C81" s="93"/>
      <c r="D81" s="126">
        <f t="shared" si="160"/>
        <v>46295</v>
      </c>
      <c r="E81" s="91">
        <f t="shared" si="157"/>
        <v>112026013.87915632</v>
      </c>
      <c r="F81" s="91">
        <f t="shared" si="158"/>
        <v>78418209.715409413</v>
      </c>
      <c r="G81" s="127">
        <f t="shared" si="151"/>
        <v>312472.83886163763</v>
      </c>
      <c r="H81" s="91">
        <f t="shared" si="152"/>
        <v>109785.49360157318</v>
      </c>
      <c r="I81" s="91">
        <f t="shared" si="153"/>
        <v>62494.567772327529</v>
      </c>
      <c r="J81" s="146">
        <f t="shared" si="154"/>
        <v>484752.90023553831</v>
      </c>
      <c r="R81" s="123">
        <f t="shared" si="155"/>
        <v>2008</v>
      </c>
      <c r="S81" s="118">
        <f t="shared" si="156"/>
        <v>28800</v>
      </c>
      <c r="T81" s="124">
        <f t="shared" si="159"/>
        <v>9</v>
      </c>
      <c r="U81" s="125">
        <f t="shared" si="150"/>
        <v>3.3136615090203714E-2</v>
      </c>
      <c r="Y81" s="119">
        <v>2008</v>
      </c>
      <c r="Z81" s="119"/>
      <c r="AA81" s="119"/>
      <c r="AB81" s="119" t="s">
        <v>91</v>
      </c>
      <c r="AC81" s="119" t="s">
        <v>79</v>
      </c>
      <c r="AD81" s="120">
        <v>39599</v>
      </c>
      <c r="AE81" s="121"/>
    </row>
    <row r="82" spans="3:31" ht="11.25" customHeight="1" thickBot="1" x14ac:dyDescent="0.25">
      <c r="C82" s="93"/>
      <c r="D82" s="126">
        <f t="shared" si="160"/>
        <v>46660</v>
      </c>
      <c r="E82" s="91">
        <f t="shared" si="157"/>
        <v>117288021.92687681</v>
      </c>
      <c r="F82" s="91">
        <f t="shared" si="158"/>
        <v>82101615.348813757</v>
      </c>
      <c r="G82" s="127">
        <f t="shared" si="151"/>
        <v>327206.46139525506</v>
      </c>
      <c r="H82" s="91">
        <f t="shared" si="152"/>
        <v>114942.26148833925</v>
      </c>
      <c r="I82" s="91">
        <f t="shared" si="153"/>
        <v>65441.292279051013</v>
      </c>
      <c r="J82" s="146">
        <f t="shared" si="154"/>
        <v>507590.01516264537</v>
      </c>
      <c r="R82" s="123">
        <f t="shared" si="155"/>
        <v>2007</v>
      </c>
      <c r="S82" s="118">
        <f t="shared" si="156"/>
        <v>24600</v>
      </c>
      <c r="T82" s="124">
        <f t="shared" si="159"/>
        <v>10</v>
      </c>
      <c r="U82" s="125">
        <f t="shared" si="150"/>
        <v>4.6134961286608211E-2</v>
      </c>
      <c r="Y82" s="119">
        <v>2007</v>
      </c>
      <c r="Z82" s="119"/>
      <c r="AA82" s="119"/>
      <c r="AB82" s="119" t="s">
        <v>92</v>
      </c>
      <c r="AC82" s="119" t="s">
        <v>79</v>
      </c>
      <c r="AD82" s="120">
        <v>39233</v>
      </c>
      <c r="AE82" s="121"/>
    </row>
    <row r="83" spans="3:31" ht="11.25" customHeight="1" x14ac:dyDescent="0.2">
      <c r="C83" s="93"/>
      <c r="D83" s="126">
        <f t="shared" si="160"/>
        <v>47026</v>
      </c>
      <c r="E83" s="91">
        <f t="shared" si="157"/>
        <v>122797193.35866757</v>
      </c>
      <c r="F83" s="91">
        <f t="shared" si="158"/>
        <v>85958035.35106729</v>
      </c>
      <c r="G83" s="127">
        <f t="shared" si="151"/>
        <v>342632.14140426915</v>
      </c>
      <c r="H83" s="91">
        <f t="shared" si="152"/>
        <v>120341.24949149421</v>
      </c>
      <c r="I83" s="91">
        <f t="shared" si="153"/>
        <v>68526.428280853826</v>
      </c>
      <c r="J83" s="146">
        <f t="shared" si="154"/>
        <v>531499.81917661719</v>
      </c>
      <c r="R83" s="128"/>
      <c r="S83" s="129"/>
      <c r="T83" s="130"/>
      <c r="U83" s="101"/>
    </row>
    <row r="84" spans="3:31" ht="11.25" customHeight="1" x14ac:dyDescent="0.2">
      <c r="C84" s="93"/>
      <c r="D84" s="126">
        <f t="shared" si="160"/>
        <v>47391</v>
      </c>
      <c r="E84" s="91">
        <f t="shared" si="157"/>
        <v>128565137.76118658</v>
      </c>
      <c r="F84" s="91">
        <f t="shared" si="158"/>
        <v>89995596.432830602</v>
      </c>
      <c r="G84" s="127">
        <f t="shared" si="151"/>
        <v>358782.3857313224</v>
      </c>
      <c r="H84" s="91">
        <f t="shared" si="152"/>
        <v>125993.83500596284</v>
      </c>
      <c r="I84" s="91">
        <f t="shared" si="153"/>
        <v>71756.477146264486</v>
      </c>
      <c r="J84" s="146">
        <f t="shared" si="154"/>
        <v>556532.69788354973</v>
      </c>
    </row>
    <row r="85" spans="3:31" ht="11.25" customHeight="1" x14ac:dyDescent="0.2">
      <c r="D85" s="126">
        <f t="shared" si="160"/>
        <v>47756</v>
      </c>
      <c r="E85" s="91">
        <f t="shared" si="157"/>
        <v>134604010.03852582</v>
      </c>
      <c r="F85" s="91">
        <f t="shared" si="158"/>
        <v>94222807.026968062</v>
      </c>
      <c r="G85" s="127">
        <f t="shared" si="151"/>
        <v>375691.22810787224</v>
      </c>
      <c r="H85" s="91">
        <f t="shared" si="152"/>
        <v>131911.92983775528</v>
      </c>
      <c r="I85" s="91">
        <f t="shared" si="153"/>
        <v>75138.245621574446</v>
      </c>
      <c r="J85" s="146">
        <f t="shared" ref="J85" si="161">SUM(G85:I85)</f>
        <v>582741.40356720192</v>
      </c>
    </row>
    <row r="86" spans="3:31" ht="11.25" customHeight="1" x14ac:dyDescent="0.2"/>
    <row r="87" spans="3:31" ht="11.25" customHeight="1" x14ac:dyDescent="0.2"/>
    <row r="88" spans="3:31" ht="11.25" customHeight="1" x14ac:dyDescent="0.2">
      <c r="W88" s="92"/>
    </row>
    <row r="89" spans="3:31" ht="11.25" customHeight="1" x14ac:dyDescent="0.2">
      <c r="C89" s="143" t="s">
        <v>142</v>
      </c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 t="s">
        <v>143</v>
      </c>
      <c r="O89" s="93"/>
      <c r="P89" s="93"/>
      <c r="Q89" s="93"/>
      <c r="W89" s="92"/>
    </row>
    <row r="90" spans="3:31" ht="11.25" customHeight="1" x14ac:dyDescent="0.2"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</row>
    <row r="91" spans="3:31" ht="11.25" customHeight="1" x14ac:dyDescent="0.2">
      <c r="C91" s="93"/>
      <c r="D91" s="109" t="s">
        <v>2</v>
      </c>
      <c r="E91" s="164">
        <v>0.95</v>
      </c>
      <c r="F91" s="109" t="s">
        <v>144</v>
      </c>
      <c r="G91" s="163">
        <v>12</v>
      </c>
      <c r="I91" s="109" t="s">
        <v>145</v>
      </c>
      <c r="J91" s="145">
        <v>0.2</v>
      </c>
      <c r="L91" s="93"/>
      <c r="M91" s="93"/>
      <c r="N91" s="93"/>
      <c r="O91" s="93"/>
      <c r="P91" s="135" t="s">
        <v>146</v>
      </c>
      <c r="Q91" s="135" t="s">
        <v>97</v>
      </c>
      <c r="R91" s="135" t="s">
        <v>98</v>
      </c>
    </row>
    <row r="92" spans="3:31" ht="11.25" customHeight="1" x14ac:dyDescent="0.2"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137">
        <v>0</v>
      </c>
      <c r="Q92" s="138">
        <v>5.0000000000000001E-3</v>
      </c>
      <c r="R92" s="137">
        <v>0</v>
      </c>
    </row>
    <row r="93" spans="3:31" ht="11.25" customHeight="1" x14ac:dyDescent="0.2">
      <c r="C93" s="93"/>
      <c r="D93" s="93">
        <v>1</v>
      </c>
      <c r="E93" s="93">
        <f t="shared" ref="E93" si="162">D93+1</f>
        <v>2</v>
      </c>
      <c r="G93" s="93">
        <f>E93+1</f>
        <v>3</v>
      </c>
      <c r="H93" s="93">
        <f t="shared" ref="H93:N93" si="163">G93+1</f>
        <v>4</v>
      </c>
      <c r="I93" s="93">
        <f t="shared" si="163"/>
        <v>5</v>
      </c>
      <c r="J93" s="93">
        <f t="shared" si="163"/>
        <v>6</v>
      </c>
      <c r="K93" s="93">
        <f t="shared" si="163"/>
        <v>7</v>
      </c>
      <c r="L93" s="93">
        <f t="shared" si="163"/>
        <v>8</v>
      </c>
      <c r="M93" s="93">
        <f t="shared" si="163"/>
        <v>9</v>
      </c>
      <c r="N93" s="93">
        <f t="shared" si="163"/>
        <v>10</v>
      </c>
      <c r="O93" s="93"/>
      <c r="P93" s="137">
        <v>20000000</v>
      </c>
      <c r="Q93" s="138">
        <v>6.0000000000000001E-3</v>
      </c>
      <c r="R93" s="137">
        <f>P93*Q93-P93*Q92+R92</f>
        <v>20000</v>
      </c>
    </row>
    <row r="94" spans="3:31" ht="11.25" customHeight="1" x14ac:dyDescent="0.2">
      <c r="C94" s="93"/>
      <c r="D94" s="122"/>
      <c r="E94" s="122" t="s">
        <v>4</v>
      </c>
      <c r="F94" s="167" t="s">
        <v>147</v>
      </c>
      <c r="G94" s="122" t="s">
        <v>148</v>
      </c>
      <c r="H94" s="122" t="s">
        <v>149</v>
      </c>
      <c r="I94" s="122" t="s">
        <v>150</v>
      </c>
      <c r="J94" s="122" t="s">
        <v>151</v>
      </c>
      <c r="K94" s="104" t="s">
        <v>152</v>
      </c>
      <c r="L94" s="122" t="s">
        <v>15</v>
      </c>
      <c r="M94" s="122" t="s">
        <v>153</v>
      </c>
      <c r="N94" s="122" t="s">
        <v>104</v>
      </c>
      <c r="O94" s="93"/>
      <c r="P94" s="139">
        <f>P93*2</f>
        <v>40000000</v>
      </c>
      <c r="Q94" s="140">
        <v>7.0000000000000001E-3</v>
      </c>
      <c r="R94" s="139">
        <f>P94*Q94-P94*Q93+R93</f>
        <v>60000</v>
      </c>
      <c r="S94" s="92"/>
      <c r="T94" s="92"/>
      <c r="V94" s="92"/>
    </row>
    <row r="95" spans="3:31" ht="11.25" customHeight="1" x14ac:dyDescent="0.2">
      <c r="C95" s="93"/>
      <c r="D95" s="126">
        <f>DATE(YEAR(J4),G91,31)</f>
        <v>43830</v>
      </c>
      <c r="E95" s="91">
        <f t="shared" ref="E95:E106" si="164">E74</f>
        <v>81241032</v>
      </c>
      <c r="F95" s="125">
        <f t="shared" ref="F95:F105" si="165">INDEX($Q$97:$Q$100,MATCH(YEAR(D95),$P$97:$P$100,1))</f>
        <v>0.8</v>
      </c>
      <c r="G95" s="91">
        <f>CHOOSE($G$1,0,MAX((E95-8000000),0)*F95)</f>
        <v>58592825.600000001</v>
      </c>
      <c r="H95" s="133">
        <f t="shared" ref="H95:H105" si="166">INDEX($Q$92:$Q$94,MATCH(G95,$P$92:$P$94,1))</f>
        <v>7.0000000000000001E-3</v>
      </c>
      <c r="I95" s="91">
        <f t="shared" ref="I95:I105" si="167">INDEX($R$92:$R$94,MATCH(G95,$P$92:$P$94,1))</f>
        <v>60000</v>
      </c>
      <c r="J95" s="91">
        <f t="shared" ref="J95:J105" si="168">G95*H95-I95</f>
        <v>350149.77919999999</v>
      </c>
      <c r="K95" s="91">
        <f>((G95*$E$70)*$K$68)</f>
        <v>164059.91168000002</v>
      </c>
      <c r="L95" s="91">
        <f t="shared" ref="L95:L105" si="169">J95-K95</f>
        <v>186089.86751999997</v>
      </c>
      <c r="M95" s="91">
        <f t="shared" ref="M95:M105" si="170">L95*$J$91</f>
        <v>37217.973503999994</v>
      </c>
      <c r="N95" s="146">
        <f t="shared" ref="N95:N105" si="171">SUM(L95:M95)</f>
        <v>223307.84102399996</v>
      </c>
      <c r="O95" s="91">
        <f>((G95*$E$70)*$K$68)-M68</f>
        <v>162859.91168000002</v>
      </c>
      <c r="P95" s="137"/>
      <c r="Q95" s="138"/>
      <c r="R95" s="137"/>
    </row>
    <row r="96" spans="3:31" ht="11.25" customHeight="1" x14ac:dyDescent="0.2">
      <c r="C96" s="93"/>
      <c r="D96" s="126">
        <f t="shared" ref="D96:D106" si="172">EOMONTH(D95,12)</f>
        <v>44196</v>
      </c>
      <c r="E96" s="91">
        <f t="shared" si="164"/>
        <v>85057029.279437765</v>
      </c>
      <c r="F96" s="125">
        <f t="shared" si="165"/>
        <v>0.9</v>
      </c>
      <c r="G96" s="91">
        <f t="shared" ref="G96:G105" si="173">CHOOSE($G$1,0,MAX((E96-8000000),0)*$E$91)</f>
        <v>73204177.815465868</v>
      </c>
      <c r="H96" s="133">
        <f t="shared" si="166"/>
        <v>7.0000000000000001E-3</v>
      </c>
      <c r="I96" s="91">
        <f t="shared" si="167"/>
        <v>60000</v>
      </c>
      <c r="J96" s="91">
        <f t="shared" si="168"/>
        <v>452429.2447082611</v>
      </c>
      <c r="K96" s="91">
        <f>((G96*$E$70)*$K$68)</f>
        <v>204971.69788330441</v>
      </c>
      <c r="L96" s="91">
        <f t="shared" si="169"/>
        <v>247457.54682495669</v>
      </c>
      <c r="M96" s="91">
        <f t="shared" si="170"/>
        <v>49491.50936499134</v>
      </c>
      <c r="N96" s="146">
        <f t="shared" si="171"/>
        <v>296949.05618994805</v>
      </c>
      <c r="P96" s="135" t="s">
        <v>69</v>
      </c>
      <c r="Q96" s="135" t="s">
        <v>154</v>
      </c>
    </row>
    <row r="97" spans="3:21" ht="11.25" customHeight="1" x14ac:dyDescent="0.2">
      <c r="C97" s="93"/>
      <c r="D97" s="126">
        <f t="shared" si="172"/>
        <v>44561</v>
      </c>
      <c r="E97" s="91">
        <f t="shared" si="164"/>
        <v>89052268.930349544</v>
      </c>
      <c r="F97" s="125">
        <f t="shared" si="165"/>
        <v>0.95</v>
      </c>
      <c r="G97" s="91">
        <f t="shared" si="173"/>
        <v>76999655.483832061</v>
      </c>
      <c r="H97" s="133">
        <f t="shared" si="166"/>
        <v>7.0000000000000001E-3</v>
      </c>
      <c r="I97" s="91">
        <f t="shared" si="167"/>
        <v>60000</v>
      </c>
      <c r="J97" s="91">
        <f t="shared" si="168"/>
        <v>478997.58838682447</v>
      </c>
      <c r="K97" s="91">
        <f t="shared" ref="K97:K106" si="174">((G97*$E$70-$M$68)*$K$68)</f>
        <v>215594.23535472978</v>
      </c>
      <c r="L97" s="91">
        <f t="shared" si="169"/>
        <v>263403.35303209466</v>
      </c>
      <c r="M97" s="91">
        <f t="shared" si="170"/>
        <v>52680.670606418935</v>
      </c>
      <c r="N97" s="146">
        <f t="shared" si="171"/>
        <v>316084.02363851358</v>
      </c>
      <c r="P97" s="170">
        <v>2018</v>
      </c>
      <c r="Q97" s="171">
        <v>0.8</v>
      </c>
    </row>
    <row r="98" spans="3:21" ht="11.25" customHeight="1" x14ac:dyDescent="0.2">
      <c r="C98" s="93"/>
      <c r="D98" s="126">
        <f t="shared" si="172"/>
        <v>44926</v>
      </c>
      <c r="E98" s="91">
        <f t="shared" si="164"/>
        <v>93235170.200805768</v>
      </c>
      <c r="F98" s="125">
        <f t="shared" si="165"/>
        <v>0.95</v>
      </c>
      <c r="G98" s="91">
        <f t="shared" si="173"/>
        <v>80973411.69076547</v>
      </c>
      <c r="H98" s="133">
        <f t="shared" si="166"/>
        <v>7.0000000000000001E-3</v>
      </c>
      <c r="I98" s="91">
        <f t="shared" si="167"/>
        <v>60000</v>
      </c>
      <c r="J98" s="91">
        <f t="shared" si="168"/>
        <v>506813.88183535833</v>
      </c>
      <c r="K98" s="91">
        <f t="shared" si="174"/>
        <v>226720.75273414332</v>
      </c>
      <c r="L98" s="91">
        <f t="shared" si="169"/>
        <v>280093.12910121505</v>
      </c>
      <c r="M98" s="91">
        <f t="shared" si="170"/>
        <v>56018.625820243011</v>
      </c>
      <c r="N98" s="146">
        <f t="shared" si="171"/>
        <v>336111.75492145808</v>
      </c>
      <c r="P98" s="170">
        <v>2019</v>
      </c>
      <c r="Q98" s="171">
        <f>Q97</f>
        <v>0.8</v>
      </c>
    </row>
    <row r="99" spans="3:21" ht="11.25" customHeight="1" x14ac:dyDescent="0.2">
      <c r="C99" s="93"/>
      <c r="D99" s="126">
        <f t="shared" si="172"/>
        <v>45291</v>
      </c>
      <c r="E99" s="91">
        <f t="shared" si="164"/>
        <v>97614547.801944464</v>
      </c>
      <c r="F99" s="125">
        <f t="shared" si="165"/>
        <v>0.95</v>
      </c>
      <c r="G99" s="91">
        <f t="shared" si="173"/>
        <v>85133820.411847234</v>
      </c>
      <c r="H99" s="133">
        <f t="shared" si="166"/>
        <v>7.0000000000000001E-3</v>
      </c>
      <c r="I99" s="91">
        <f t="shared" si="167"/>
        <v>60000</v>
      </c>
      <c r="J99" s="91">
        <f t="shared" si="168"/>
        <v>535936.74288293067</v>
      </c>
      <c r="K99" s="91">
        <f t="shared" si="174"/>
        <v>238369.89715317223</v>
      </c>
      <c r="L99" s="91">
        <f t="shared" si="169"/>
        <v>297566.84572975844</v>
      </c>
      <c r="M99" s="91">
        <f t="shared" si="170"/>
        <v>59513.369145951692</v>
      </c>
      <c r="N99" s="146">
        <f t="shared" si="171"/>
        <v>357080.21487571014</v>
      </c>
      <c r="P99" s="170">
        <v>2020</v>
      </c>
      <c r="Q99" s="171">
        <v>0.9</v>
      </c>
    </row>
    <row r="100" spans="3:21" ht="11.25" customHeight="1" x14ac:dyDescent="0.2">
      <c r="C100" s="93"/>
      <c r="D100" s="126">
        <f t="shared" si="172"/>
        <v>45657</v>
      </c>
      <c r="E100" s="91">
        <f t="shared" si="164"/>
        <v>102199630.4833876</v>
      </c>
      <c r="F100" s="125">
        <f t="shared" si="165"/>
        <v>0.95</v>
      </c>
      <c r="G100" s="91">
        <f t="shared" si="173"/>
        <v>89489648.959218219</v>
      </c>
      <c r="H100" s="133">
        <f t="shared" si="166"/>
        <v>7.0000000000000001E-3</v>
      </c>
      <c r="I100" s="91">
        <f t="shared" si="167"/>
        <v>60000</v>
      </c>
      <c r="J100" s="91">
        <f t="shared" si="168"/>
        <v>566427.54271452758</v>
      </c>
      <c r="K100" s="91">
        <f t="shared" si="174"/>
        <v>250566.21708581099</v>
      </c>
      <c r="L100" s="91">
        <f t="shared" si="169"/>
        <v>315861.32562871662</v>
      </c>
      <c r="M100" s="91">
        <f t="shared" si="170"/>
        <v>63172.265125743324</v>
      </c>
      <c r="N100" s="146">
        <f t="shared" si="171"/>
        <v>379033.59075445996</v>
      </c>
      <c r="O100" s="93"/>
      <c r="P100" s="172">
        <v>2021</v>
      </c>
      <c r="Q100" s="173">
        <v>0.95</v>
      </c>
      <c r="R100" s="93"/>
      <c r="S100" s="93"/>
      <c r="T100" s="93"/>
      <c r="U100" s="93"/>
    </row>
    <row r="101" spans="3:21" ht="11.25" customHeight="1" x14ac:dyDescent="0.2">
      <c r="C101" s="93"/>
      <c r="D101" s="126">
        <f t="shared" si="172"/>
        <v>46022</v>
      </c>
      <c r="E101" s="91">
        <f t="shared" si="164"/>
        <v>107000080.48116893</v>
      </c>
      <c r="F101" s="125">
        <f t="shared" si="165"/>
        <v>0.95</v>
      </c>
      <c r="G101" s="91">
        <f t="shared" si="173"/>
        <v>94050076.457110479</v>
      </c>
      <c r="H101" s="133">
        <f t="shared" si="166"/>
        <v>7.0000000000000001E-3</v>
      </c>
      <c r="I101" s="91">
        <f t="shared" si="167"/>
        <v>60000</v>
      </c>
      <c r="J101" s="91">
        <f t="shared" si="168"/>
        <v>598350.53519977338</v>
      </c>
      <c r="K101" s="91">
        <f t="shared" si="174"/>
        <v>263335.41407990933</v>
      </c>
      <c r="L101" s="91">
        <f t="shared" si="169"/>
        <v>335015.12111986405</v>
      </c>
      <c r="M101" s="91">
        <f t="shared" si="170"/>
        <v>67003.02422397281</v>
      </c>
      <c r="N101" s="146">
        <f t="shared" si="171"/>
        <v>402018.14534383686</v>
      </c>
      <c r="O101" s="93"/>
      <c r="P101" s="93"/>
      <c r="Q101" s="93"/>
      <c r="R101" s="93"/>
      <c r="S101" s="93"/>
      <c r="T101" s="93"/>
      <c r="U101" s="93"/>
    </row>
    <row r="102" spans="3:21" ht="11.25" customHeight="1" x14ac:dyDescent="0.2">
      <c r="C102" s="93"/>
      <c r="D102" s="126">
        <f t="shared" si="172"/>
        <v>46387</v>
      </c>
      <c r="E102" s="91">
        <f t="shared" si="164"/>
        <v>112026013.87915632</v>
      </c>
      <c r="F102" s="125">
        <f t="shared" si="165"/>
        <v>0.95</v>
      </c>
      <c r="G102" s="91">
        <f t="shared" si="173"/>
        <v>98824713.185198501</v>
      </c>
      <c r="H102" s="133">
        <f t="shared" si="166"/>
        <v>7.0000000000000001E-3</v>
      </c>
      <c r="I102" s="91">
        <f t="shared" si="167"/>
        <v>60000</v>
      </c>
      <c r="J102" s="91">
        <f t="shared" si="168"/>
        <v>631772.99229638954</v>
      </c>
      <c r="K102" s="91">
        <f t="shared" si="174"/>
        <v>276704.39691855578</v>
      </c>
      <c r="L102" s="91">
        <f t="shared" si="169"/>
        <v>355068.59537783376</v>
      </c>
      <c r="M102" s="91">
        <f t="shared" si="170"/>
        <v>71013.719075566754</v>
      </c>
      <c r="N102" s="146">
        <f t="shared" si="171"/>
        <v>426082.3144534005</v>
      </c>
      <c r="O102" s="93"/>
      <c r="P102" s="93"/>
      <c r="Q102" s="93"/>
    </row>
    <row r="103" spans="3:21" ht="11.25" customHeight="1" x14ac:dyDescent="0.2">
      <c r="C103" s="93"/>
      <c r="D103" s="126">
        <f t="shared" si="172"/>
        <v>46752</v>
      </c>
      <c r="E103" s="91">
        <f t="shared" si="164"/>
        <v>117288021.92687681</v>
      </c>
      <c r="F103" s="125">
        <f t="shared" si="165"/>
        <v>0.95</v>
      </c>
      <c r="G103" s="91">
        <f t="shared" si="173"/>
        <v>103823620.83053297</v>
      </c>
      <c r="H103" s="133">
        <f t="shared" si="166"/>
        <v>7.0000000000000001E-3</v>
      </c>
      <c r="I103" s="91">
        <f t="shared" si="167"/>
        <v>60000</v>
      </c>
      <c r="J103" s="91">
        <f t="shared" si="168"/>
        <v>666765.34581373085</v>
      </c>
      <c r="K103" s="91">
        <f t="shared" si="174"/>
        <v>290701.33832549228</v>
      </c>
      <c r="L103" s="91">
        <f t="shared" si="169"/>
        <v>376064.00748823857</v>
      </c>
      <c r="M103" s="91">
        <f t="shared" si="170"/>
        <v>75212.801497647713</v>
      </c>
      <c r="N103" s="146">
        <f t="shared" si="171"/>
        <v>451276.80898588628</v>
      </c>
      <c r="O103" s="93"/>
      <c r="P103" s="93"/>
      <c r="Q103" s="93"/>
    </row>
    <row r="104" spans="3:21" ht="11.25" customHeight="1" x14ac:dyDescent="0.2">
      <c r="C104" s="93"/>
      <c r="D104" s="126">
        <f t="shared" si="172"/>
        <v>47118</v>
      </c>
      <c r="E104" s="91">
        <f t="shared" si="164"/>
        <v>122797193.35866757</v>
      </c>
      <c r="F104" s="125">
        <f t="shared" si="165"/>
        <v>0.95</v>
      </c>
      <c r="G104" s="91">
        <f t="shared" si="173"/>
        <v>109057333.69073418</v>
      </c>
      <c r="H104" s="133">
        <f t="shared" si="166"/>
        <v>7.0000000000000001E-3</v>
      </c>
      <c r="I104" s="91">
        <f t="shared" si="167"/>
        <v>60000</v>
      </c>
      <c r="J104" s="91">
        <f t="shared" si="168"/>
        <v>703401.33583513927</v>
      </c>
      <c r="K104" s="91">
        <f t="shared" si="174"/>
        <v>305355.73433405568</v>
      </c>
      <c r="L104" s="91">
        <f t="shared" si="169"/>
        <v>398045.60150108358</v>
      </c>
      <c r="M104" s="91">
        <f t="shared" si="170"/>
        <v>79609.120300216717</v>
      </c>
      <c r="N104" s="146">
        <f t="shared" si="171"/>
        <v>477654.7218013003</v>
      </c>
      <c r="O104" s="93"/>
      <c r="P104" s="93"/>
      <c r="Q104" s="93"/>
    </row>
    <row r="105" spans="3:21" ht="11.25" customHeight="1" x14ac:dyDescent="0.2">
      <c r="C105" s="93"/>
      <c r="D105" s="126">
        <f t="shared" si="172"/>
        <v>47483</v>
      </c>
      <c r="E105" s="91">
        <f t="shared" si="164"/>
        <v>128565137.76118658</v>
      </c>
      <c r="F105" s="125">
        <f t="shared" si="165"/>
        <v>0.95</v>
      </c>
      <c r="G105" s="91">
        <f t="shared" si="173"/>
        <v>114536880.87312725</v>
      </c>
      <c r="H105" s="133">
        <f t="shared" si="166"/>
        <v>7.0000000000000001E-3</v>
      </c>
      <c r="I105" s="91">
        <f t="shared" si="167"/>
        <v>60000</v>
      </c>
      <c r="J105" s="91">
        <f t="shared" si="168"/>
        <v>741758.16611189081</v>
      </c>
      <c r="K105" s="91">
        <f t="shared" si="174"/>
        <v>320698.46644475625</v>
      </c>
      <c r="L105" s="91">
        <f t="shared" si="169"/>
        <v>421059.69966713456</v>
      </c>
      <c r="M105" s="91">
        <f t="shared" si="170"/>
        <v>84211.939933426911</v>
      </c>
      <c r="N105" s="146">
        <f t="shared" si="171"/>
        <v>505271.63960056147</v>
      </c>
      <c r="O105" s="93"/>
      <c r="P105" s="93"/>
      <c r="Q105" s="93"/>
    </row>
    <row r="106" spans="3:21" ht="11.25" customHeight="1" x14ac:dyDescent="0.2">
      <c r="C106" s="93"/>
      <c r="D106" s="126">
        <f t="shared" si="172"/>
        <v>47848</v>
      </c>
      <c r="E106" s="91">
        <f t="shared" si="164"/>
        <v>134604010.03852582</v>
      </c>
      <c r="F106" s="125">
        <f t="shared" ref="F106" si="175">INDEX($Q$97:$Q$100,MATCH(YEAR(D106),$P$97:$P$100,1))</f>
        <v>0.95</v>
      </c>
      <c r="G106" s="91">
        <f t="shared" ref="G106" si="176">CHOOSE($G$1,0,MAX((E106-8000000),0)*$E$91)</f>
        <v>120273809.53659952</v>
      </c>
      <c r="H106" s="133">
        <f t="shared" ref="H106" si="177">INDEX($Q$92:$Q$94,MATCH(G106,$P$92:$P$94,1))</f>
        <v>7.0000000000000001E-3</v>
      </c>
      <c r="I106" s="91">
        <f t="shared" ref="I106" si="178">INDEX($R$92:$R$94,MATCH(G106,$P$92:$P$94,1))</f>
        <v>60000</v>
      </c>
      <c r="J106" s="91">
        <f t="shared" ref="J106" si="179">G106*H106-I106</f>
        <v>781916.66675619665</v>
      </c>
      <c r="K106" s="91">
        <f t="shared" si="174"/>
        <v>336761.86670247867</v>
      </c>
      <c r="L106" s="91">
        <f t="shared" ref="L106" si="180">J106-K106</f>
        <v>445154.80005371798</v>
      </c>
      <c r="M106" s="91">
        <f t="shared" ref="M106" si="181">L106*$J$91</f>
        <v>89030.960010743598</v>
      </c>
      <c r="N106" s="146">
        <f t="shared" ref="N106" si="182">SUM(L106:M106)</f>
        <v>534185.76006446162</v>
      </c>
      <c r="O106" s="93"/>
      <c r="P106" s="93"/>
      <c r="Q106" s="93"/>
    </row>
    <row r="107" spans="3:21" ht="11.25" customHeight="1" x14ac:dyDescent="0.2"/>
    <row r="108" spans="3:21" ht="11.25" customHeight="1" x14ac:dyDescent="0.2">
      <c r="N108" s="93"/>
    </row>
    <row r="109" spans="3:21" ht="11.25" customHeight="1" x14ac:dyDescent="0.2"/>
    <row r="110" spans="3:21" ht="11.25" customHeight="1" x14ac:dyDescent="0.2"/>
    <row r="111" spans="3:21" ht="11.25" customHeight="1" x14ac:dyDescent="0.2"/>
    <row r="112" spans="3:21" ht="11.25" customHeight="1" x14ac:dyDescent="0.2">
      <c r="C112" s="143" t="s">
        <v>155</v>
      </c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 t="s">
        <v>156</v>
      </c>
    </row>
    <row r="113" spans="3:31" ht="11.25" customHeight="1" x14ac:dyDescent="0.2"/>
    <row r="114" spans="3:31" ht="11.25" customHeight="1" x14ac:dyDescent="0.2">
      <c r="C114" s="93"/>
      <c r="D114" s="109" t="s">
        <v>157</v>
      </c>
      <c r="E114" s="161">
        <v>690</v>
      </c>
      <c r="F114" s="109" t="s">
        <v>158</v>
      </c>
      <c r="G114" s="162">
        <f>E5*E7</f>
        <v>18645.2</v>
      </c>
      <c r="H114" s="93"/>
      <c r="I114" s="109" t="s">
        <v>2</v>
      </c>
      <c r="J114" s="164">
        <v>0.7</v>
      </c>
      <c r="K114" s="93"/>
      <c r="L114" s="93"/>
      <c r="M114" s="93"/>
      <c r="N114" s="93"/>
    </row>
    <row r="115" spans="3:31" ht="11.25" customHeight="1" x14ac:dyDescent="0.2">
      <c r="C115" s="93"/>
      <c r="D115" s="109" t="s">
        <v>6</v>
      </c>
      <c r="E115" s="164">
        <v>0.02</v>
      </c>
      <c r="F115" s="109" t="s">
        <v>159</v>
      </c>
      <c r="G115" s="131">
        <v>33</v>
      </c>
      <c r="H115" s="93"/>
      <c r="I115" s="109" t="s">
        <v>7</v>
      </c>
      <c r="J115" s="165">
        <v>2.5000000000000001E-3</v>
      </c>
      <c r="K115" s="93"/>
      <c r="L115" s="93"/>
      <c r="M115" s="93"/>
      <c r="N115" s="93"/>
    </row>
    <row r="116" spans="3:31" ht="11.25" customHeight="1" x14ac:dyDescent="0.2">
      <c r="C116" s="93"/>
      <c r="D116" s="109" t="s">
        <v>8</v>
      </c>
      <c r="E116" s="164">
        <v>1.2</v>
      </c>
      <c r="F116" s="109" t="s">
        <v>0</v>
      </c>
      <c r="G116" s="144">
        <v>7</v>
      </c>
      <c r="H116" s="93"/>
      <c r="I116" s="109" t="s">
        <v>1</v>
      </c>
      <c r="J116" s="165">
        <f>K69</f>
        <v>1.4E-3</v>
      </c>
      <c r="K116" s="93"/>
      <c r="L116" s="93"/>
      <c r="M116" s="93"/>
      <c r="N116" s="93"/>
    </row>
    <row r="117" spans="3:31" ht="11.25" customHeight="1" x14ac:dyDescent="0.2">
      <c r="C117" s="93"/>
      <c r="D117" s="109" t="s">
        <v>9</v>
      </c>
      <c r="E117" s="164">
        <v>1.17</v>
      </c>
      <c r="F117" s="93"/>
      <c r="G117" s="93"/>
      <c r="H117" s="93"/>
      <c r="I117" s="109" t="s">
        <v>3</v>
      </c>
      <c r="J117" s="165">
        <v>0.2</v>
      </c>
      <c r="K117" s="93"/>
      <c r="L117" s="93"/>
      <c r="M117" s="93"/>
      <c r="N117" s="93"/>
    </row>
    <row r="118" spans="3:31" ht="11.25" customHeight="1" x14ac:dyDescent="0.2">
      <c r="C118" s="93"/>
      <c r="D118" s="109" t="s">
        <v>10</v>
      </c>
      <c r="E118" s="164">
        <v>1.5</v>
      </c>
      <c r="F118" s="93"/>
      <c r="G118" s="93"/>
      <c r="H118" s="93"/>
      <c r="I118" s="109"/>
      <c r="J118" s="93"/>
      <c r="K118" s="93"/>
      <c r="L118" s="93"/>
      <c r="M118" s="93"/>
      <c r="N118" s="93"/>
    </row>
    <row r="119" spans="3:31" ht="11.25" customHeight="1" x14ac:dyDescent="0.2">
      <c r="C119" s="93"/>
      <c r="D119" s="109" t="s">
        <v>11</v>
      </c>
      <c r="E119" s="164">
        <v>1.6E-2</v>
      </c>
      <c r="F119" s="93"/>
      <c r="G119" s="93"/>
      <c r="H119" s="93"/>
      <c r="I119" s="93"/>
      <c r="J119" s="93"/>
      <c r="K119" s="93"/>
      <c r="L119" s="93"/>
      <c r="M119" s="93"/>
      <c r="N119" s="93"/>
    </row>
    <row r="120" spans="3:31" ht="11.25" customHeight="1" x14ac:dyDescent="0.2"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</row>
    <row r="121" spans="3:31" ht="11.25" customHeight="1" x14ac:dyDescent="0.2">
      <c r="C121" s="109"/>
      <c r="D121" s="93">
        <v>1</v>
      </c>
      <c r="E121" s="93">
        <f>D121+1</f>
        <v>2</v>
      </c>
      <c r="F121" s="93">
        <f t="shared" ref="F121:M121" si="183">E121+1</f>
        <v>3</v>
      </c>
      <c r="G121" s="93">
        <f t="shared" si="183"/>
        <v>4</v>
      </c>
      <c r="H121" s="93">
        <f t="shared" si="183"/>
        <v>5</v>
      </c>
      <c r="I121" s="93">
        <f t="shared" si="183"/>
        <v>6</v>
      </c>
      <c r="J121" s="93">
        <f t="shared" si="183"/>
        <v>7</v>
      </c>
      <c r="K121" s="93">
        <f t="shared" si="183"/>
        <v>8</v>
      </c>
      <c r="L121" s="93">
        <f t="shared" si="183"/>
        <v>9</v>
      </c>
      <c r="M121" s="93">
        <f t="shared" si="183"/>
        <v>10</v>
      </c>
    </row>
    <row r="122" spans="3:31" ht="11.25" customHeight="1" x14ac:dyDescent="0.2">
      <c r="C122" s="93"/>
      <c r="D122" s="122"/>
      <c r="E122" s="122" t="s">
        <v>160</v>
      </c>
      <c r="F122" s="122" t="s">
        <v>93</v>
      </c>
      <c r="G122" s="122" t="s">
        <v>94</v>
      </c>
      <c r="H122" s="122" t="s">
        <v>161</v>
      </c>
      <c r="I122" s="122" t="s">
        <v>95</v>
      </c>
      <c r="J122" s="122" t="s">
        <v>162</v>
      </c>
      <c r="K122" s="122" t="s">
        <v>163</v>
      </c>
      <c r="L122" s="122" t="s">
        <v>164</v>
      </c>
      <c r="M122" s="122" t="s">
        <v>141</v>
      </c>
      <c r="P122" s="132"/>
    </row>
    <row r="123" spans="3:31" ht="11.25" customHeight="1" x14ac:dyDescent="0.2">
      <c r="C123" s="93"/>
      <c r="D123" s="126">
        <f>DATE(YEAR(J4),G116,31)</f>
        <v>43677</v>
      </c>
      <c r="E123" s="91">
        <f>E114*G114*$E$116*$E$117*$E$118</f>
        <v>27094085.927999999</v>
      </c>
      <c r="F123" s="133">
        <f>1-G115*E119</f>
        <v>0.47199999999999998</v>
      </c>
      <c r="G123" s="91">
        <f t="shared" ref="G123:G134" si="184">E123*F123</f>
        <v>12788408.558015998</v>
      </c>
      <c r="H123" s="91">
        <f t="shared" ref="H123:H134" si="185">G123*$J$114</f>
        <v>8951885.9906111974</v>
      </c>
      <c r="I123" s="91">
        <f t="shared" ref="I123:I134" si="186">H123*$J$115</f>
        <v>22379.714976527994</v>
      </c>
      <c r="J123" s="91">
        <f t="shared" ref="J123:J134" si="187">H123*$J$116</f>
        <v>12532.640386855675</v>
      </c>
      <c r="K123" s="91">
        <f t="shared" ref="K123:K134" si="188">I123*$J$117</f>
        <v>4475.9429953055987</v>
      </c>
      <c r="L123" s="91">
        <f>((H123-64000)*12/10000+49.1)*3</f>
        <v>32143.689566200315</v>
      </c>
      <c r="M123" s="146">
        <f t="shared" ref="M123:M134" si="189">SUM(I123:L123)</f>
        <v>71531.987924889574</v>
      </c>
      <c r="P123" s="92"/>
    </row>
    <row r="124" spans="3:31" ht="11.25" customHeight="1" x14ac:dyDescent="0.2">
      <c r="C124" s="93"/>
      <c r="D124" s="126">
        <f>EOMONTH(D123,12)</f>
        <v>44043</v>
      </c>
      <c r="E124" s="91">
        <f t="shared" ref="E124:E134" si="190">E123*(1+$E$115)</f>
        <v>27635967.646559998</v>
      </c>
      <c r="F124" s="133">
        <f t="shared" ref="F124:F134" si="191">F123-$E$119</f>
        <v>0.45599999999999996</v>
      </c>
      <c r="G124" s="91">
        <f t="shared" si="184"/>
        <v>12602001.246831357</v>
      </c>
      <c r="H124" s="91">
        <f t="shared" si="185"/>
        <v>8821400.8727819491</v>
      </c>
      <c r="I124" s="91">
        <f t="shared" si="186"/>
        <v>22053.502181954875</v>
      </c>
      <c r="J124" s="91">
        <f t="shared" si="187"/>
        <v>12349.96122189473</v>
      </c>
      <c r="K124" s="91">
        <f t="shared" si="188"/>
        <v>4410.7004363909755</v>
      </c>
      <c r="L124" s="91">
        <f t="shared" ref="L124:L134" si="192">((H124-64000)*12/10000+49.1)*3</f>
        <v>31673.943142015021</v>
      </c>
      <c r="M124" s="146">
        <f t="shared" si="189"/>
        <v>70488.106982255587</v>
      </c>
    </row>
    <row r="125" spans="3:31" ht="11.25" customHeight="1" x14ac:dyDescent="0.2">
      <c r="C125" s="93"/>
      <c r="D125" s="126">
        <f t="shared" ref="D125:D134" si="193">EOMONTH(D124,12)</f>
        <v>44408</v>
      </c>
      <c r="E125" s="91">
        <f t="shared" si="190"/>
        <v>28188686.9994912</v>
      </c>
      <c r="F125" s="133">
        <f t="shared" si="191"/>
        <v>0.43999999999999995</v>
      </c>
      <c r="G125" s="91">
        <f t="shared" si="184"/>
        <v>12403022.279776126</v>
      </c>
      <c r="H125" s="91">
        <f t="shared" si="185"/>
        <v>8682115.5958432872</v>
      </c>
      <c r="I125" s="91">
        <f t="shared" si="186"/>
        <v>21705.28898960822</v>
      </c>
      <c r="J125" s="91">
        <f t="shared" si="187"/>
        <v>12154.961834180602</v>
      </c>
      <c r="K125" s="91">
        <f t="shared" si="188"/>
        <v>4341.0577979216441</v>
      </c>
      <c r="L125" s="91">
        <f t="shared" si="192"/>
        <v>31172.516145035836</v>
      </c>
      <c r="M125" s="146">
        <f t="shared" si="189"/>
        <v>69373.824766746315</v>
      </c>
      <c r="P125" s="92"/>
    </row>
    <row r="126" spans="3:31" ht="11.25" customHeight="1" x14ac:dyDescent="0.2">
      <c r="C126" s="93"/>
      <c r="D126" s="126">
        <f t="shared" si="193"/>
        <v>44773</v>
      </c>
      <c r="E126" s="91">
        <f t="shared" si="190"/>
        <v>28752460.739481024</v>
      </c>
      <c r="F126" s="133">
        <f t="shared" si="191"/>
        <v>0.42399999999999993</v>
      </c>
      <c r="G126" s="91">
        <f t="shared" si="184"/>
        <v>12191043.353539953</v>
      </c>
      <c r="H126" s="91">
        <f t="shared" si="185"/>
        <v>8533730.3474779669</v>
      </c>
      <c r="I126" s="91">
        <f t="shared" si="186"/>
        <v>21334.325868694919</v>
      </c>
      <c r="J126" s="91">
        <f t="shared" si="187"/>
        <v>11947.222486469154</v>
      </c>
      <c r="K126" s="91">
        <f t="shared" si="188"/>
        <v>4266.8651737389837</v>
      </c>
      <c r="L126" s="91">
        <f t="shared" si="192"/>
        <v>30638.329250920688</v>
      </c>
      <c r="M126" s="146">
        <f t="shared" si="189"/>
        <v>68186.742779823748</v>
      </c>
      <c r="V126" s="134"/>
    </row>
    <row r="127" spans="3:31" ht="11.25" customHeight="1" x14ac:dyDescent="0.2">
      <c r="C127" s="93"/>
      <c r="D127" s="126">
        <f t="shared" si="193"/>
        <v>45138</v>
      </c>
      <c r="E127" s="91">
        <f t="shared" si="190"/>
        <v>29327509.954270646</v>
      </c>
      <c r="F127" s="133">
        <f t="shared" si="191"/>
        <v>0.40799999999999992</v>
      </c>
      <c r="G127" s="91">
        <f t="shared" si="184"/>
        <v>11965624.061342422</v>
      </c>
      <c r="H127" s="91">
        <f t="shared" si="185"/>
        <v>8375936.8429396944</v>
      </c>
      <c r="I127" s="91">
        <f t="shared" si="186"/>
        <v>20939.842107349235</v>
      </c>
      <c r="J127" s="91">
        <f t="shared" si="187"/>
        <v>11726.311580115573</v>
      </c>
      <c r="K127" s="91">
        <f t="shared" si="188"/>
        <v>4187.9684214698473</v>
      </c>
      <c r="L127" s="91">
        <f t="shared" si="192"/>
        <v>30070.2726345829</v>
      </c>
      <c r="M127" s="146">
        <f t="shared" si="189"/>
        <v>66924.394743517565</v>
      </c>
      <c r="V127" s="134"/>
      <c r="Y127" s="110"/>
      <c r="Z127" s="110"/>
      <c r="AA127" s="110"/>
      <c r="AB127" s="110"/>
      <c r="AC127" s="110"/>
      <c r="AD127" s="110"/>
      <c r="AE127" s="110"/>
    </row>
    <row r="128" spans="3:31" ht="11.25" customHeight="1" x14ac:dyDescent="0.2">
      <c r="C128" s="93"/>
      <c r="D128" s="126">
        <f t="shared" si="193"/>
        <v>45504</v>
      </c>
      <c r="E128" s="91">
        <f t="shared" si="190"/>
        <v>29914060.15335606</v>
      </c>
      <c r="F128" s="133">
        <f t="shared" si="191"/>
        <v>0.3919999999999999</v>
      </c>
      <c r="G128" s="91">
        <f t="shared" si="184"/>
        <v>11726311.580115573</v>
      </c>
      <c r="H128" s="91">
        <f t="shared" si="185"/>
        <v>8208418.1060809009</v>
      </c>
      <c r="I128" s="91">
        <f t="shared" si="186"/>
        <v>20521.045265202254</v>
      </c>
      <c r="J128" s="91">
        <f t="shared" si="187"/>
        <v>11491.785348513262</v>
      </c>
      <c r="K128" s="91">
        <f t="shared" si="188"/>
        <v>4104.2090530404512</v>
      </c>
      <c r="L128" s="91">
        <f t="shared" si="192"/>
        <v>29467.205181891244</v>
      </c>
      <c r="M128" s="146">
        <f t="shared" si="189"/>
        <v>65584.244848647213</v>
      </c>
      <c r="V128" s="134"/>
    </row>
    <row r="129" spans="3:22" ht="11.25" customHeight="1" x14ac:dyDescent="0.2">
      <c r="C129" s="93"/>
      <c r="D129" s="126">
        <f t="shared" si="193"/>
        <v>45869</v>
      </c>
      <c r="E129" s="91">
        <f t="shared" si="190"/>
        <v>30512341.356423181</v>
      </c>
      <c r="F129" s="133">
        <f t="shared" si="191"/>
        <v>0.37599999999999989</v>
      </c>
      <c r="G129" s="91">
        <f t="shared" si="184"/>
        <v>11472640.350015113</v>
      </c>
      <c r="H129" s="91">
        <f t="shared" si="185"/>
        <v>8030848.245010579</v>
      </c>
      <c r="I129" s="91">
        <f t="shared" si="186"/>
        <v>20077.120612526447</v>
      </c>
      <c r="J129" s="91">
        <f t="shared" si="187"/>
        <v>11243.18754301481</v>
      </c>
      <c r="K129" s="91">
        <f t="shared" si="188"/>
        <v>4015.4241225052897</v>
      </c>
      <c r="L129" s="91">
        <f t="shared" si="192"/>
        <v>28827.953682038089</v>
      </c>
      <c r="M129" s="146">
        <f t="shared" si="189"/>
        <v>64163.685960084636</v>
      </c>
      <c r="V129" s="134"/>
    </row>
    <row r="130" spans="3:22" ht="11.25" customHeight="1" x14ac:dyDescent="0.2">
      <c r="C130" s="93"/>
      <c r="D130" s="126">
        <f t="shared" si="193"/>
        <v>46234</v>
      </c>
      <c r="E130" s="91">
        <f t="shared" si="190"/>
        <v>31122588.183551643</v>
      </c>
      <c r="F130" s="133">
        <f t="shared" si="191"/>
        <v>0.35999999999999988</v>
      </c>
      <c r="G130" s="91">
        <f t="shared" si="184"/>
        <v>11204131.746078588</v>
      </c>
      <c r="H130" s="91">
        <f t="shared" si="185"/>
        <v>7842892.2222550111</v>
      </c>
      <c r="I130" s="91">
        <f t="shared" si="186"/>
        <v>19607.230555637529</v>
      </c>
      <c r="J130" s="91">
        <f t="shared" si="187"/>
        <v>10980.049111157015</v>
      </c>
      <c r="K130" s="91">
        <f t="shared" si="188"/>
        <v>3921.4461111275059</v>
      </c>
      <c r="L130" s="91">
        <f t="shared" si="192"/>
        <v>28151.312000118043</v>
      </c>
      <c r="M130" s="146">
        <f t="shared" si="189"/>
        <v>62660.037778040096</v>
      </c>
    </row>
    <row r="131" spans="3:22" ht="11.25" customHeight="1" x14ac:dyDescent="0.2">
      <c r="C131" s="93"/>
      <c r="D131" s="126">
        <f t="shared" si="193"/>
        <v>46599</v>
      </c>
      <c r="E131" s="91">
        <f t="shared" si="190"/>
        <v>31745039.947222676</v>
      </c>
      <c r="F131" s="133">
        <f t="shared" si="191"/>
        <v>0.34399999999999986</v>
      </c>
      <c r="G131" s="91">
        <f t="shared" si="184"/>
        <v>10920293.741844596</v>
      </c>
      <c r="H131" s="91">
        <f t="shared" si="185"/>
        <v>7644205.6192912171</v>
      </c>
      <c r="I131" s="91">
        <f t="shared" si="186"/>
        <v>19110.514048228044</v>
      </c>
      <c r="J131" s="91">
        <f t="shared" si="187"/>
        <v>10701.887867007703</v>
      </c>
      <c r="K131" s="91">
        <f t="shared" si="188"/>
        <v>3822.1028096456089</v>
      </c>
      <c r="L131" s="91">
        <f t="shared" si="192"/>
        <v>27436.040229448383</v>
      </c>
      <c r="M131" s="146">
        <f t="shared" si="189"/>
        <v>61070.544954329744</v>
      </c>
      <c r="V131" s="134"/>
    </row>
    <row r="132" spans="3:22" ht="11.25" customHeight="1" x14ac:dyDescent="0.2">
      <c r="C132" s="93"/>
      <c r="D132" s="126">
        <f t="shared" si="193"/>
        <v>46965</v>
      </c>
      <c r="E132" s="91">
        <f t="shared" si="190"/>
        <v>32379940.746167131</v>
      </c>
      <c r="F132" s="133">
        <f t="shared" si="191"/>
        <v>0.32799999999999985</v>
      </c>
      <c r="G132" s="91">
        <f t="shared" si="184"/>
        <v>10620620.564742815</v>
      </c>
      <c r="H132" s="91">
        <f t="shared" si="185"/>
        <v>7434434.3953199694</v>
      </c>
      <c r="I132" s="91">
        <f t="shared" si="186"/>
        <v>18586.085988299925</v>
      </c>
      <c r="J132" s="91">
        <f t="shared" si="187"/>
        <v>10408.208153447957</v>
      </c>
      <c r="K132" s="91">
        <f t="shared" si="188"/>
        <v>3717.2171976599852</v>
      </c>
      <c r="L132" s="91">
        <f t="shared" si="192"/>
        <v>26680.863823151893</v>
      </c>
      <c r="M132" s="146">
        <f t="shared" si="189"/>
        <v>59392.375162559758</v>
      </c>
      <c r="V132" s="134"/>
    </row>
    <row r="133" spans="3:22" ht="11.25" customHeight="1" x14ac:dyDescent="0.2">
      <c r="C133" s="93"/>
      <c r="D133" s="126">
        <f t="shared" si="193"/>
        <v>47330</v>
      </c>
      <c r="E133" s="91">
        <f t="shared" si="190"/>
        <v>33027539.561090473</v>
      </c>
      <c r="F133" s="133">
        <f t="shared" si="191"/>
        <v>0.31199999999999983</v>
      </c>
      <c r="G133" s="91">
        <f t="shared" si="184"/>
        <v>10304592.343060222</v>
      </c>
      <c r="H133" s="91">
        <f t="shared" si="185"/>
        <v>7213214.6401421549</v>
      </c>
      <c r="I133" s="91">
        <f t="shared" si="186"/>
        <v>18033.036600355386</v>
      </c>
      <c r="J133" s="91">
        <f t="shared" si="187"/>
        <v>10098.500496199016</v>
      </c>
      <c r="K133" s="91">
        <f t="shared" si="188"/>
        <v>3606.6073200710775</v>
      </c>
      <c r="L133" s="91">
        <f t="shared" si="192"/>
        <v>25884.472704511762</v>
      </c>
      <c r="M133" s="146">
        <f t="shared" si="189"/>
        <v>57622.617121137242</v>
      </c>
      <c r="V133" s="134"/>
    </row>
    <row r="134" spans="3:22" ht="11.25" customHeight="1" x14ac:dyDescent="0.2">
      <c r="C134" s="93"/>
      <c r="D134" s="126">
        <f t="shared" si="193"/>
        <v>47695</v>
      </c>
      <c r="E134" s="91">
        <f t="shared" si="190"/>
        <v>33688090.352312282</v>
      </c>
      <c r="F134" s="133">
        <f t="shared" si="191"/>
        <v>0.29599999999999982</v>
      </c>
      <c r="G134" s="91">
        <f t="shared" si="184"/>
        <v>9971674.7442844287</v>
      </c>
      <c r="H134" s="91">
        <f t="shared" si="185"/>
        <v>6980172.3209990999</v>
      </c>
      <c r="I134" s="91">
        <f t="shared" si="186"/>
        <v>17450.430802497751</v>
      </c>
      <c r="J134" s="91">
        <f t="shared" si="187"/>
        <v>9772.2412493987395</v>
      </c>
      <c r="K134" s="91">
        <f t="shared" si="188"/>
        <v>3490.0861604995503</v>
      </c>
      <c r="L134" s="91">
        <f t="shared" si="192"/>
        <v>25045.52035559676</v>
      </c>
      <c r="M134" s="146">
        <f t="shared" si="189"/>
        <v>55758.278567992806</v>
      </c>
      <c r="N134" s="93"/>
      <c r="V134" s="134"/>
    </row>
    <row r="135" spans="3:22" ht="11.25" customHeight="1" x14ac:dyDescent="0.2"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V135" s="134"/>
    </row>
    <row r="136" spans="3:22" ht="11.25" customHeight="1" x14ac:dyDescent="0.2"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V136" s="134"/>
    </row>
    <row r="137" spans="3:22" ht="11.25" customHeight="1" x14ac:dyDescent="0.2"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V137" s="134"/>
    </row>
    <row r="138" spans="3:22" ht="11.25" customHeight="1" x14ac:dyDescent="0.2"/>
    <row r="139" spans="3:22" ht="11.25" customHeight="1" outlineLevel="1" x14ac:dyDescent="0.2">
      <c r="C139" s="143" t="s">
        <v>165</v>
      </c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 t="s">
        <v>96</v>
      </c>
    </row>
    <row r="140" spans="3:22" ht="11.25" customHeight="1" outlineLevel="1" x14ac:dyDescent="0.2"/>
    <row r="141" spans="3:22" ht="11.25" customHeight="1" outlineLevel="1" x14ac:dyDescent="0.2">
      <c r="D141" s="136" t="s">
        <v>166</v>
      </c>
      <c r="E141" s="144">
        <v>7</v>
      </c>
    </row>
    <row r="142" spans="3:22" ht="11.25" customHeight="1" outlineLevel="1" x14ac:dyDescent="0.2">
      <c r="E142" s="144">
        <v>9</v>
      </c>
    </row>
    <row r="143" spans="3:22" ht="11.25" customHeight="1" outlineLevel="1" x14ac:dyDescent="0.2"/>
    <row r="144" spans="3:22" ht="11.25" customHeight="1" outlineLevel="1" x14ac:dyDescent="0.2">
      <c r="D144" s="110"/>
      <c r="E144" s="110"/>
    </row>
    <row r="145" spans="4:17" ht="11.25" customHeight="1" outlineLevel="1" x14ac:dyDescent="0.2">
      <c r="D145" s="122"/>
      <c r="E145" s="122" t="s">
        <v>167</v>
      </c>
      <c r="H145" s="135" t="str">
        <f>'재산세(주택분)'!AH5</f>
        <v>연도</v>
      </c>
      <c r="I145" s="310" t="str">
        <f>'재산세(주택분)'!AI5</f>
        <v>총 납세액</v>
      </c>
    </row>
    <row r="146" spans="4:17" ht="11.25" customHeight="1" outlineLevel="1" x14ac:dyDescent="0.2">
      <c r="D146" s="126">
        <f>EOMONTH(DATE(YEAR(J4),E141,1),0)</f>
        <v>43677</v>
      </c>
      <c r="E146" s="142">
        <f t="shared" ref="E146:E169" si="194">VLOOKUP(YEAR(D146),$H$146:$I$160,2,FALSE)/2</f>
        <v>1236.3333193159999</v>
      </c>
      <c r="H146" s="123">
        <f>'재산세(주택분)'!AH6</f>
        <v>2019</v>
      </c>
      <c r="I146" s="92">
        <f>'재산세(주택분)'!AI6</f>
        <v>2472.6666386319998</v>
      </c>
    </row>
    <row r="147" spans="4:17" ht="11.25" customHeight="1" outlineLevel="1" x14ac:dyDescent="0.2">
      <c r="D147" s="126">
        <f>EOMONTH(DATE(YEAR(J4),E142,1),0)</f>
        <v>43738</v>
      </c>
      <c r="E147" s="142">
        <f t="shared" si="194"/>
        <v>1236.3333193159999</v>
      </c>
      <c r="H147" s="123">
        <f>'재산세(주택분)'!AH7</f>
        <v>2020</v>
      </c>
      <c r="I147" s="92">
        <f>'재산세(주택분)'!AI7</f>
        <v>2697.5524336000008</v>
      </c>
    </row>
    <row r="148" spans="4:17" ht="11.25" customHeight="1" outlineLevel="1" x14ac:dyDescent="0.2">
      <c r="D148" s="126">
        <f>EOMONTH(D146,12)</f>
        <v>44043</v>
      </c>
      <c r="E148" s="142">
        <f t="shared" si="194"/>
        <v>1348.7762168000004</v>
      </c>
      <c r="H148" s="123">
        <f>'재산세(주택분)'!AH8</f>
        <v>2021</v>
      </c>
      <c r="I148" s="92">
        <f>'재산세(주택분)'!AI8</f>
        <v>2943.5677480239997</v>
      </c>
      <c r="Q148" s="92"/>
    </row>
    <row r="149" spans="4:17" ht="11.25" customHeight="1" outlineLevel="1" x14ac:dyDescent="0.2">
      <c r="D149" s="126">
        <f t="shared" ref="D149:D169" si="195">EOMONTH(D147,12)</f>
        <v>44104</v>
      </c>
      <c r="E149" s="142">
        <f t="shared" si="194"/>
        <v>1348.7762168000004</v>
      </c>
      <c r="F149" s="91"/>
      <c r="G149" s="141"/>
      <c r="H149" s="123">
        <f>'재산세(주택분)'!AH9</f>
        <v>2022</v>
      </c>
      <c r="I149" s="92">
        <f>'재산세(주택분)'!AI9</f>
        <v>3212.9445819040006</v>
      </c>
    </row>
    <row r="150" spans="4:17" ht="11.25" customHeight="1" outlineLevel="1" x14ac:dyDescent="0.2">
      <c r="D150" s="126">
        <f t="shared" si="195"/>
        <v>44408</v>
      </c>
      <c r="E150" s="142">
        <f t="shared" si="194"/>
        <v>1471.7838740119998</v>
      </c>
      <c r="F150" s="91"/>
      <c r="G150" s="141"/>
      <c r="H150" s="123">
        <f>'재산세(주택분)'!AH10</f>
        <v>2023</v>
      </c>
      <c r="I150" s="92">
        <f>'재산세(주택분)'!AI10</f>
        <v>3508.1381352400008</v>
      </c>
      <c r="Q150" s="92"/>
    </row>
    <row r="151" spans="4:17" ht="11.25" customHeight="1" outlineLevel="1" x14ac:dyDescent="0.2">
      <c r="D151" s="126">
        <f t="shared" si="195"/>
        <v>44469</v>
      </c>
      <c r="E151" s="142">
        <f t="shared" si="194"/>
        <v>1471.7838740119998</v>
      </c>
      <c r="F151" s="91"/>
      <c r="G151" s="141"/>
      <c r="H151" s="123">
        <f>'재산세(주택분)'!AH11</f>
        <v>2024</v>
      </c>
      <c r="I151" s="92">
        <f>'재산세(주택분)'!AI11</f>
        <v>3831.8491280320004</v>
      </c>
    </row>
    <row r="152" spans="4:17" ht="11.25" customHeight="1" outlineLevel="1" x14ac:dyDescent="0.2">
      <c r="D152" s="126">
        <f t="shared" si="195"/>
        <v>44773</v>
      </c>
      <c r="E152" s="142">
        <f t="shared" si="194"/>
        <v>1606.4722909520003</v>
      </c>
      <c r="F152" s="91"/>
      <c r="G152" s="141"/>
      <c r="H152" s="123">
        <f>'재산세(주택분)'!AH12</f>
        <v>2025</v>
      </c>
      <c r="I152" s="92">
        <f>'재산세(주택분)'!AI12</f>
        <v>4187.0483522800023</v>
      </c>
      <c r="Q152" s="92"/>
    </row>
    <row r="153" spans="4:17" ht="11.25" customHeight="1" outlineLevel="1" x14ac:dyDescent="0.2">
      <c r="D153" s="126">
        <f t="shared" si="195"/>
        <v>44834</v>
      </c>
      <c r="E153" s="142">
        <f t="shared" si="194"/>
        <v>1606.4722909520003</v>
      </c>
      <c r="F153" s="91"/>
      <c r="G153" s="141"/>
      <c r="H153" s="123">
        <f>'재산세(주택분)'!AH13</f>
        <v>2026</v>
      </c>
      <c r="I153" s="92">
        <f>'재산세(주택분)'!AI13</f>
        <v>4577.003679184003</v>
      </c>
      <c r="J153" s="91"/>
      <c r="K153" s="91"/>
      <c r="L153" s="91"/>
      <c r="M153" s="127"/>
    </row>
    <row r="154" spans="4:17" ht="11.25" customHeight="1" outlineLevel="1" x14ac:dyDescent="0.2">
      <c r="D154" s="126">
        <f t="shared" si="195"/>
        <v>45138</v>
      </c>
      <c r="E154" s="142">
        <f t="shared" si="194"/>
        <v>1754.0690676200004</v>
      </c>
      <c r="F154" s="91"/>
      <c r="G154" s="141"/>
      <c r="H154" s="123">
        <f>'재산세(주택분)'!AH14</f>
        <v>2027</v>
      </c>
      <c r="I154" s="92">
        <f>'재산세(주택분)'!AI14</f>
        <v>5005.3097670640027</v>
      </c>
      <c r="J154" s="91"/>
      <c r="K154" s="91"/>
      <c r="L154" s="91"/>
      <c r="M154" s="127"/>
    </row>
    <row r="155" spans="4:17" ht="11.25" customHeight="1" outlineLevel="1" x14ac:dyDescent="0.2">
      <c r="D155" s="126">
        <f t="shared" si="195"/>
        <v>45199</v>
      </c>
      <c r="E155" s="142">
        <f t="shared" si="194"/>
        <v>1754.0690676200004</v>
      </c>
      <c r="F155" s="91"/>
      <c r="G155" s="141"/>
      <c r="H155" s="123">
        <f>'재산세(주택분)'!AH15</f>
        <v>2028</v>
      </c>
      <c r="I155" s="92">
        <f>'재산세(주택분)'!AI15</f>
        <v>5475.9207400720034</v>
      </c>
      <c r="J155" s="91"/>
      <c r="K155" s="91"/>
      <c r="L155" s="91"/>
      <c r="M155" s="127"/>
    </row>
    <row r="156" spans="4:17" ht="11.25" customHeight="1" outlineLevel="1" x14ac:dyDescent="0.2">
      <c r="D156" s="126">
        <f t="shared" si="195"/>
        <v>45504</v>
      </c>
      <c r="E156" s="142">
        <f t="shared" si="194"/>
        <v>1915.9245640160002</v>
      </c>
      <c r="F156" s="91"/>
      <c r="G156" s="141"/>
      <c r="H156" s="123">
        <f>'재산세(주택분)'!AH16</f>
        <v>2029</v>
      </c>
      <c r="I156" s="92">
        <f>'재산세(주택분)'!AI16</f>
        <v>5994.0264024232038</v>
      </c>
      <c r="J156" s="91"/>
      <c r="K156" s="91"/>
      <c r="L156" s="91"/>
      <c r="M156" s="127"/>
    </row>
    <row r="157" spans="4:17" ht="11.25" customHeight="1" outlineLevel="1" x14ac:dyDescent="0.2">
      <c r="D157" s="126">
        <f t="shared" si="195"/>
        <v>45565</v>
      </c>
      <c r="E157" s="142">
        <f t="shared" si="194"/>
        <v>1915.9245640160002</v>
      </c>
      <c r="F157" s="91"/>
      <c r="G157" s="141"/>
      <c r="H157" s="123">
        <f>'재산세(주택분)'!AH17</f>
        <v>2030</v>
      </c>
      <c r="I157" s="92">
        <f>'재산세(주택분)'!AI17</f>
        <v>6563.607117237525</v>
      </c>
      <c r="J157" s="91"/>
      <c r="K157" s="91"/>
      <c r="L157" s="91"/>
      <c r="M157" s="127"/>
    </row>
    <row r="158" spans="4:17" ht="11.25" customHeight="1" outlineLevel="1" x14ac:dyDescent="0.2">
      <c r="D158" s="126">
        <f t="shared" si="195"/>
        <v>45869</v>
      </c>
      <c r="E158" s="142">
        <f t="shared" si="194"/>
        <v>2093.5241761400011</v>
      </c>
      <c r="F158" s="91"/>
      <c r="G158" s="141"/>
      <c r="H158" s="123">
        <f>'재산세(주택분)'!AH18</f>
        <v>2031</v>
      </c>
      <c r="I158" s="92">
        <f>'재산세(주택분)'!AI18</f>
        <v>7189.9258237612767</v>
      </c>
      <c r="J158" s="91"/>
      <c r="K158" s="91"/>
      <c r="L158" s="91"/>
      <c r="M158" s="127"/>
    </row>
    <row r="159" spans="4:17" ht="11.25" customHeight="1" outlineLevel="1" x14ac:dyDescent="0.2">
      <c r="D159" s="126">
        <f t="shared" si="195"/>
        <v>45930</v>
      </c>
      <c r="E159" s="142">
        <f t="shared" si="194"/>
        <v>2093.5241761400011</v>
      </c>
      <c r="F159" s="91"/>
      <c r="G159" s="141"/>
      <c r="H159" s="123">
        <f>'재산세(주택분)'!AH19</f>
        <v>2032</v>
      </c>
      <c r="I159" s="92">
        <f>'재산세(주택분)'!AI19</f>
        <v>7878.8944551654067</v>
      </c>
      <c r="J159" s="91"/>
      <c r="K159" s="91"/>
      <c r="L159" s="91"/>
      <c r="M159" s="127"/>
    </row>
    <row r="160" spans="4:17" ht="11.25" customHeight="1" outlineLevel="1" x14ac:dyDescent="0.2">
      <c r="D160" s="126">
        <f t="shared" si="195"/>
        <v>46234</v>
      </c>
      <c r="E160" s="142">
        <f t="shared" si="194"/>
        <v>2288.5018395920015</v>
      </c>
      <c r="F160" s="91"/>
      <c r="G160" s="141"/>
      <c r="H160" s="301">
        <f>'재산세(주택분)'!AH20</f>
        <v>2033</v>
      </c>
      <c r="I160" s="139">
        <f>'재산세(주택분)'!AI20</f>
        <v>8637.2668929379488</v>
      </c>
      <c r="J160" s="91"/>
      <c r="K160" s="91"/>
      <c r="L160" s="91"/>
      <c r="M160" s="127"/>
    </row>
    <row r="161" spans="2:21" ht="11.25" customHeight="1" outlineLevel="1" x14ac:dyDescent="0.2">
      <c r="D161" s="126">
        <f t="shared" si="195"/>
        <v>46295</v>
      </c>
      <c r="E161" s="142">
        <f t="shared" si="194"/>
        <v>2288.5018395920015</v>
      </c>
      <c r="F161" s="91"/>
      <c r="G161" s="141"/>
      <c r="H161" s="92"/>
      <c r="I161" s="91"/>
      <c r="J161" s="91"/>
      <c r="K161" s="91"/>
      <c r="L161" s="91"/>
      <c r="M161" s="127"/>
    </row>
    <row r="162" spans="2:21" ht="11.25" customHeight="1" outlineLevel="1" x14ac:dyDescent="0.2">
      <c r="D162" s="126">
        <f t="shared" si="195"/>
        <v>46599</v>
      </c>
      <c r="E162" s="142">
        <f t="shared" si="194"/>
        <v>2502.6548835320013</v>
      </c>
      <c r="F162" s="91"/>
      <c r="G162" s="141"/>
      <c r="H162" s="92"/>
      <c r="I162" s="91"/>
      <c r="J162" s="91"/>
      <c r="K162" s="91"/>
      <c r="L162" s="91"/>
      <c r="M162" s="127"/>
    </row>
    <row r="163" spans="2:21" ht="11.25" customHeight="1" outlineLevel="1" x14ac:dyDescent="0.2">
      <c r="D163" s="126">
        <f t="shared" si="195"/>
        <v>46660</v>
      </c>
      <c r="E163" s="142">
        <f t="shared" si="194"/>
        <v>2502.6548835320013</v>
      </c>
      <c r="F163" s="91"/>
      <c r="G163" s="141"/>
      <c r="H163" s="92"/>
      <c r="I163" s="91"/>
      <c r="J163" s="91"/>
      <c r="K163" s="91"/>
      <c r="L163" s="91"/>
      <c r="M163" s="127"/>
    </row>
    <row r="164" spans="2:21" ht="11.25" customHeight="1" outlineLevel="1" x14ac:dyDescent="0.2">
      <c r="D164" s="126">
        <f t="shared" si="195"/>
        <v>46965</v>
      </c>
      <c r="E164" s="142">
        <f t="shared" si="194"/>
        <v>2737.9603700360017</v>
      </c>
      <c r="F164" s="91"/>
      <c r="G164" s="141"/>
      <c r="H164" s="92"/>
      <c r="I164" s="91"/>
      <c r="J164" s="91"/>
      <c r="K164" s="91"/>
      <c r="L164" s="91"/>
      <c r="M164" s="127"/>
    </row>
    <row r="165" spans="2:21" ht="11.25" customHeight="1" outlineLevel="1" x14ac:dyDescent="0.2">
      <c r="D165" s="126">
        <f t="shared" si="195"/>
        <v>47026</v>
      </c>
      <c r="E165" s="142">
        <f t="shared" si="194"/>
        <v>2737.9603700360017</v>
      </c>
      <c r="F165" s="91"/>
      <c r="G165" s="141"/>
      <c r="H165" s="92"/>
      <c r="I165" s="91"/>
      <c r="J165" s="91"/>
      <c r="K165" s="91"/>
      <c r="L165" s="91"/>
      <c r="M165" s="127"/>
    </row>
    <row r="166" spans="2:21" ht="11.25" customHeight="1" outlineLevel="1" x14ac:dyDescent="0.2">
      <c r="D166" s="126">
        <f t="shared" si="195"/>
        <v>47330</v>
      </c>
      <c r="E166" s="142">
        <f t="shared" si="194"/>
        <v>2997.0132012116019</v>
      </c>
      <c r="F166" s="91"/>
      <c r="G166" s="141"/>
      <c r="H166" s="92"/>
      <c r="I166" s="91"/>
      <c r="J166" s="91"/>
      <c r="K166" s="91"/>
      <c r="L166" s="91"/>
      <c r="M166" s="127"/>
    </row>
    <row r="167" spans="2:21" ht="11.25" customHeight="1" outlineLevel="1" x14ac:dyDescent="0.2">
      <c r="D167" s="126">
        <f t="shared" si="195"/>
        <v>47391</v>
      </c>
      <c r="E167" s="142">
        <f t="shared" si="194"/>
        <v>2997.0132012116019</v>
      </c>
    </row>
    <row r="168" spans="2:21" ht="11.25" customHeight="1" outlineLevel="1" x14ac:dyDescent="0.2">
      <c r="D168" s="126">
        <f t="shared" si="195"/>
        <v>47695</v>
      </c>
      <c r="E168" s="142">
        <f t="shared" si="194"/>
        <v>3281.8035586187625</v>
      </c>
      <c r="F168" s="91"/>
      <c r="G168" s="141"/>
      <c r="H168" s="92"/>
      <c r="I168" s="91"/>
      <c r="J168" s="91"/>
      <c r="K168" s="91"/>
      <c r="L168" s="91"/>
      <c r="M168" s="127"/>
    </row>
    <row r="169" spans="2:21" ht="11.25" customHeight="1" outlineLevel="1" x14ac:dyDescent="0.2">
      <c r="D169" s="126">
        <f t="shared" si="195"/>
        <v>47756</v>
      </c>
      <c r="E169" s="142">
        <f t="shared" si="194"/>
        <v>3281.8035586187625</v>
      </c>
    </row>
    <row r="170" spans="2:21" ht="11.25" customHeight="1" outlineLevel="1" x14ac:dyDescent="0.2"/>
    <row r="171" spans="2:21" ht="11.25" customHeight="1" outlineLevel="1" x14ac:dyDescent="0.2"/>
    <row r="172" spans="2:21" ht="11.25" customHeight="1" outlineLevel="1" x14ac:dyDescent="0.2">
      <c r="B172" s="309"/>
      <c r="C172" s="174" t="s">
        <v>168</v>
      </c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 t="s">
        <v>143</v>
      </c>
      <c r="O172" s="309"/>
      <c r="P172" s="309"/>
      <c r="Q172" s="309"/>
      <c r="R172" s="309"/>
    </row>
    <row r="173" spans="2:21" ht="11.25" customHeight="1" outlineLevel="1" x14ac:dyDescent="0.2">
      <c r="B173" s="309"/>
      <c r="C173" s="309"/>
      <c r="D173" s="309"/>
      <c r="E173" s="309"/>
      <c r="F173" s="309"/>
      <c r="G173" s="309"/>
      <c r="H173" s="309"/>
      <c r="I173" s="309"/>
      <c r="J173" s="309"/>
      <c r="K173" s="309"/>
      <c r="L173" s="309"/>
      <c r="M173" s="309"/>
      <c r="N173" s="309"/>
      <c r="O173" s="309"/>
      <c r="P173" s="309"/>
      <c r="Q173" s="309"/>
      <c r="R173" s="309"/>
    </row>
    <row r="174" spans="2:21" ht="11.25" customHeight="1" outlineLevel="1" x14ac:dyDescent="0.2">
      <c r="B174" s="309"/>
      <c r="D174" s="136" t="s">
        <v>166</v>
      </c>
      <c r="E174" s="175">
        <v>12</v>
      </c>
    </row>
    <row r="175" spans="2:21" ht="11.25" customHeight="1" outlineLevel="1" x14ac:dyDescent="0.2">
      <c r="B175" s="309"/>
      <c r="C175" s="309"/>
      <c r="D175" s="309"/>
      <c r="E175" s="309"/>
      <c r="F175" s="309"/>
      <c r="G175" s="309"/>
      <c r="H175" s="309"/>
      <c r="I175" s="309"/>
      <c r="J175" s="309"/>
      <c r="K175" s="309"/>
      <c r="L175" s="309"/>
      <c r="M175" s="309"/>
      <c r="N175" s="309"/>
      <c r="O175" s="309"/>
      <c r="P175" s="309"/>
      <c r="Q175" s="309"/>
      <c r="R175" s="309"/>
      <c r="S175" s="309"/>
      <c r="T175" s="309"/>
      <c r="U175" s="309"/>
    </row>
    <row r="176" spans="2:21" ht="11.25" customHeight="1" outlineLevel="1" x14ac:dyDescent="0.2">
      <c r="B176" s="309"/>
      <c r="C176" s="309"/>
      <c r="D176" s="176"/>
      <c r="E176" s="176" t="s">
        <v>167</v>
      </c>
      <c r="F176" s="309"/>
      <c r="G176" s="309"/>
      <c r="H176" s="309"/>
      <c r="I176" s="309"/>
      <c r="J176" s="309"/>
      <c r="K176" s="309"/>
      <c r="L176" s="309"/>
      <c r="M176" s="309"/>
      <c r="N176" s="309"/>
      <c r="O176" s="309"/>
      <c r="P176" s="309"/>
      <c r="Q176" s="309"/>
      <c r="R176" s="309"/>
      <c r="S176" s="309"/>
      <c r="T176" s="309"/>
      <c r="U176" s="309"/>
    </row>
    <row r="177" spans="2:21" ht="11.25" customHeight="1" outlineLevel="1" x14ac:dyDescent="0.2">
      <c r="B177" s="309"/>
      <c r="C177" s="309"/>
      <c r="D177" s="177">
        <f>DATE(YEAR(J4),E174,31)</f>
        <v>43830</v>
      </c>
      <c r="E177" s="178">
        <f>'종부세(주택분)'!AB6</f>
        <v>0</v>
      </c>
      <c r="F177" s="309"/>
      <c r="G177" s="309"/>
      <c r="H177" s="309"/>
      <c r="I177" s="309"/>
      <c r="J177" s="309"/>
      <c r="K177" s="309"/>
      <c r="L177" s="309"/>
      <c r="M177" s="309"/>
      <c r="N177" s="309"/>
      <c r="O177" s="309"/>
      <c r="P177" s="309"/>
      <c r="Q177" s="309"/>
      <c r="R177" s="309"/>
      <c r="S177" s="309"/>
      <c r="T177" s="309"/>
      <c r="U177" s="309"/>
    </row>
    <row r="178" spans="2:21" ht="11.25" customHeight="1" outlineLevel="1" x14ac:dyDescent="0.2">
      <c r="B178" s="309"/>
      <c r="C178" s="309"/>
      <c r="D178" s="177">
        <f>EOMONTH(D177,12)</f>
        <v>44196</v>
      </c>
      <c r="E178" s="178">
        <f>'종부세(주택분)'!AB7</f>
        <v>181.9290566037736</v>
      </c>
      <c r="F178" s="309"/>
      <c r="G178" s="309"/>
      <c r="H178" s="309"/>
      <c r="I178" s="309"/>
      <c r="J178" s="309"/>
      <c r="K178" s="309"/>
      <c r="L178" s="309"/>
      <c r="M178" s="309"/>
      <c r="P178" s="309"/>
      <c r="Q178" s="309"/>
      <c r="R178" s="309"/>
    </row>
    <row r="179" spans="2:21" ht="11.25" customHeight="1" outlineLevel="1" x14ac:dyDescent="0.2">
      <c r="B179" s="309"/>
      <c r="C179" s="309"/>
      <c r="D179" s="177">
        <f t="shared" ref="D179:D188" si="196">EOMONTH(D178,12)</f>
        <v>44561</v>
      </c>
      <c r="E179" s="178">
        <f>'종부세(주택분)'!AB8</f>
        <v>419.48458252427235</v>
      </c>
      <c r="F179" s="309"/>
      <c r="G179" s="309"/>
      <c r="H179" s="309"/>
      <c r="I179" s="309"/>
      <c r="J179" s="309"/>
      <c r="K179" s="309"/>
      <c r="L179" s="309"/>
      <c r="M179" s="309"/>
      <c r="P179" s="309"/>
      <c r="Q179" s="309"/>
    </row>
    <row r="180" spans="2:21" ht="11.25" customHeight="1" outlineLevel="1" x14ac:dyDescent="0.2">
      <c r="B180" s="309"/>
      <c r="C180" s="309"/>
      <c r="D180" s="177">
        <f t="shared" si="196"/>
        <v>44926</v>
      </c>
      <c r="E180" s="178">
        <f>'종부세(주택분)'!AB9</f>
        <v>717.92066256295561</v>
      </c>
      <c r="F180" s="309"/>
      <c r="G180" s="309"/>
      <c r="H180" s="309"/>
      <c r="I180" s="309"/>
      <c r="J180" s="309"/>
      <c r="K180" s="309"/>
      <c r="L180" s="309"/>
      <c r="M180" s="309"/>
      <c r="P180" s="309"/>
      <c r="Q180" s="309"/>
      <c r="R180" s="309"/>
    </row>
    <row r="181" spans="2:21" ht="11.25" customHeight="1" outlineLevel="1" x14ac:dyDescent="0.2">
      <c r="B181" s="309"/>
      <c r="C181" s="309"/>
      <c r="D181" s="177">
        <f t="shared" si="196"/>
        <v>45291</v>
      </c>
      <c r="E181" s="178">
        <f>'종부세(주택분)'!AB10</f>
        <v>1032.0629218001181</v>
      </c>
      <c r="F181" s="309"/>
      <c r="G181" s="309"/>
      <c r="H181" s="309"/>
      <c r="I181" s="309"/>
      <c r="J181" s="309"/>
      <c r="K181" s="309"/>
      <c r="L181" s="309"/>
      <c r="M181" s="309"/>
      <c r="P181" s="309"/>
      <c r="Q181" s="309"/>
      <c r="R181" s="309"/>
    </row>
    <row r="182" spans="2:21" ht="11.25" customHeight="1" outlineLevel="1" x14ac:dyDescent="0.2">
      <c r="B182" s="309"/>
      <c r="C182" s="309"/>
      <c r="D182" s="177">
        <f t="shared" si="196"/>
        <v>45657</v>
      </c>
      <c r="E182" s="178">
        <f>'종부세(주택분)'!AB11</f>
        <v>1624.4079593483459</v>
      </c>
      <c r="F182" s="309"/>
      <c r="G182" s="309"/>
      <c r="H182" s="309"/>
      <c r="I182" s="309"/>
      <c r="J182" s="309"/>
      <c r="K182" s="309"/>
      <c r="L182" s="309"/>
      <c r="M182" s="309"/>
      <c r="P182" s="309"/>
      <c r="Q182" s="309"/>
      <c r="R182" s="309"/>
    </row>
    <row r="183" spans="2:21" ht="11.25" customHeight="1" outlineLevel="1" x14ac:dyDescent="0.2">
      <c r="B183" s="309"/>
      <c r="C183" s="309"/>
      <c r="D183" s="177">
        <f t="shared" si="196"/>
        <v>46022</v>
      </c>
      <c r="E183" s="178">
        <f>'종부세(주택분)'!AB12</f>
        <v>2367.8396394004458</v>
      </c>
      <c r="F183" s="309"/>
      <c r="G183" s="309"/>
      <c r="H183" s="309"/>
      <c r="I183" s="309"/>
      <c r="J183" s="309"/>
      <c r="K183" s="309"/>
      <c r="L183" s="309"/>
      <c r="M183" s="309"/>
      <c r="P183" s="309"/>
      <c r="Q183" s="309"/>
      <c r="R183" s="309"/>
    </row>
    <row r="184" spans="2:21" ht="11.25" customHeight="1" outlineLevel="1" x14ac:dyDescent="0.2">
      <c r="B184" s="309"/>
      <c r="C184" s="309"/>
      <c r="D184" s="177">
        <f t="shared" si="196"/>
        <v>46387</v>
      </c>
      <c r="E184" s="178">
        <f>'종부세(주택분)'!AB13</f>
        <v>3191.001511282278</v>
      </c>
      <c r="F184" s="309"/>
      <c r="G184" s="309"/>
      <c r="H184" s="309"/>
      <c r="I184" s="309"/>
      <c r="J184" s="309"/>
      <c r="K184" s="309"/>
      <c r="L184" s="309"/>
      <c r="M184" s="309"/>
      <c r="P184" s="309"/>
      <c r="Q184" s="309"/>
      <c r="R184" s="309"/>
    </row>
    <row r="185" spans="2:21" ht="11.25" customHeight="1" outlineLevel="1" x14ac:dyDescent="0.2">
      <c r="B185" s="309"/>
      <c r="C185" s="309"/>
      <c r="D185" s="177">
        <f t="shared" si="196"/>
        <v>46752</v>
      </c>
      <c r="E185" s="178">
        <f>'종부세(주택분)'!AB14</f>
        <v>4514.4969561041144</v>
      </c>
      <c r="F185" s="309"/>
      <c r="G185" s="309"/>
      <c r="H185" s="309"/>
      <c r="I185" s="309"/>
      <c r="J185" s="309"/>
      <c r="K185" s="309"/>
      <c r="L185" s="309"/>
      <c r="M185" s="309"/>
      <c r="P185" s="309"/>
      <c r="Q185" s="309"/>
      <c r="R185" s="309"/>
    </row>
    <row r="186" spans="2:21" ht="11.25" customHeight="1" outlineLevel="1" x14ac:dyDescent="0.2">
      <c r="B186" s="309"/>
      <c r="C186" s="309"/>
      <c r="D186" s="177">
        <f t="shared" si="196"/>
        <v>47118</v>
      </c>
      <c r="E186" s="178">
        <f>'종부세(주택분)'!AB15</f>
        <v>6136.5731492104114</v>
      </c>
      <c r="F186" s="309"/>
      <c r="G186" s="309"/>
      <c r="H186" s="309"/>
      <c r="I186" s="309"/>
      <c r="J186" s="309"/>
      <c r="K186" s="309"/>
      <c r="L186" s="309"/>
      <c r="M186" s="309"/>
      <c r="P186" s="309"/>
      <c r="Q186" s="309" t="s">
        <v>101</v>
      </c>
      <c r="R186" s="309"/>
    </row>
    <row r="187" spans="2:21" ht="11.25" customHeight="1" outlineLevel="1" x14ac:dyDescent="0.2">
      <c r="C187" s="309"/>
      <c r="D187" s="177">
        <f t="shared" si="196"/>
        <v>47483</v>
      </c>
      <c r="E187" s="178">
        <f>'종부세(주택분)'!AB16</f>
        <v>7924.0514959480543</v>
      </c>
      <c r="F187" s="309"/>
      <c r="G187" s="309"/>
      <c r="H187" s="309"/>
      <c r="I187" s="309"/>
      <c r="J187" s="309"/>
      <c r="K187" s="309"/>
      <c r="L187" s="309"/>
      <c r="M187" s="309"/>
    </row>
    <row r="188" spans="2:21" ht="11.25" customHeight="1" outlineLevel="1" x14ac:dyDescent="0.2">
      <c r="C188" s="309"/>
      <c r="D188" s="177">
        <f t="shared" si="196"/>
        <v>47848</v>
      </c>
      <c r="E188" s="178">
        <f>'종부세(주택분)'!AB17</f>
        <v>9893.0077018228476</v>
      </c>
      <c r="F188" s="309"/>
      <c r="G188" s="309"/>
      <c r="H188" s="309"/>
      <c r="I188" s="309"/>
      <c r="J188" s="309"/>
      <c r="K188" s="309"/>
      <c r="L188" s="309"/>
      <c r="M188" s="309"/>
    </row>
    <row r="189" spans="2:21" ht="11.25" customHeight="1" outlineLevel="1" x14ac:dyDescent="0.2">
      <c r="E189" s="309"/>
      <c r="F189" s="309"/>
      <c r="G189" s="309"/>
      <c r="H189" s="309"/>
      <c r="I189" s="309"/>
      <c r="J189" s="309"/>
      <c r="K189" s="309"/>
      <c r="L189" s="309"/>
      <c r="M189" s="309"/>
    </row>
    <row r="190" spans="2:21" ht="11.25" customHeight="1" x14ac:dyDescent="0.2"/>
    <row r="191" spans="2:21" ht="11.25" customHeight="1" x14ac:dyDescent="0.2"/>
    <row r="192" spans="2:21" ht="11.25" customHeight="1" x14ac:dyDescent="0.2">
      <c r="C192" s="143" t="s">
        <v>169</v>
      </c>
      <c r="D192" s="143"/>
      <c r="E192" s="143"/>
      <c r="F192" s="143"/>
      <c r="G192" s="143"/>
      <c r="H192" s="147"/>
      <c r="I192" s="143"/>
      <c r="J192" s="143"/>
      <c r="K192" s="143"/>
      <c r="L192" s="143"/>
      <c r="M192" s="143"/>
      <c r="N192" s="143" t="s">
        <v>170</v>
      </c>
    </row>
    <row r="193" spans="3:17" ht="11.25" customHeight="1" x14ac:dyDescent="0.2">
      <c r="C193" s="93"/>
      <c r="D193" s="93"/>
      <c r="E193" s="93"/>
      <c r="F193" s="93"/>
      <c r="G193" s="93"/>
      <c r="H193" s="93"/>
      <c r="I193" s="93"/>
      <c r="J193" s="93"/>
      <c r="K193" s="93"/>
    </row>
    <row r="194" spans="3:17" ht="11.25" customHeight="1" x14ac:dyDescent="0.2">
      <c r="C194" s="93"/>
      <c r="D194" s="109" t="s">
        <v>62</v>
      </c>
      <c r="E194" s="148">
        <f>G114</f>
        <v>18645.2</v>
      </c>
      <c r="F194" s="109" t="s">
        <v>171</v>
      </c>
      <c r="G194" s="149">
        <v>1.2</v>
      </c>
      <c r="H194" s="93"/>
      <c r="I194" s="93"/>
      <c r="K194" s="93"/>
    </row>
    <row r="195" spans="3:17" ht="11.25" customHeight="1" x14ac:dyDescent="0.2">
      <c r="C195" s="93"/>
      <c r="D195" s="109" t="s">
        <v>172</v>
      </c>
      <c r="E195" s="144">
        <v>10</v>
      </c>
      <c r="F195" s="109" t="s">
        <v>173</v>
      </c>
      <c r="G195" s="164">
        <v>0</v>
      </c>
      <c r="H195" s="93"/>
      <c r="I195" s="93"/>
      <c r="J195" s="91"/>
      <c r="K195" s="93"/>
    </row>
    <row r="196" spans="3:17" ht="11.25" customHeight="1" x14ac:dyDescent="0.2">
      <c r="C196" s="93"/>
      <c r="F196" s="93"/>
      <c r="G196" s="93"/>
      <c r="H196" s="93"/>
      <c r="I196" s="150"/>
      <c r="J196" s="91"/>
      <c r="K196" s="93"/>
    </row>
    <row r="197" spans="3:17" ht="11.25" customHeight="1" x14ac:dyDescent="0.2">
      <c r="C197" s="93"/>
      <c r="D197" s="93">
        <v>1</v>
      </c>
      <c r="E197" s="93">
        <f>D197+1</f>
        <v>2</v>
      </c>
      <c r="F197" s="93">
        <f t="shared" ref="F197:K197" si="197">E197+1</f>
        <v>3</v>
      </c>
      <c r="G197" s="93">
        <f t="shared" si="197"/>
        <v>4</v>
      </c>
      <c r="H197" s="93">
        <f t="shared" si="197"/>
        <v>5</v>
      </c>
      <c r="I197" s="93">
        <f t="shared" si="197"/>
        <v>6</v>
      </c>
      <c r="J197" s="93">
        <f t="shared" si="197"/>
        <v>7</v>
      </c>
      <c r="K197" s="93">
        <f t="shared" si="197"/>
        <v>8</v>
      </c>
    </row>
    <row r="198" spans="3:17" ht="11.25" customHeight="1" x14ac:dyDescent="0.2">
      <c r="C198" s="93"/>
      <c r="D198" s="104"/>
      <c r="E198" s="104" t="s">
        <v>12</v>
      </c>
      <c r="F198" s="104" t="s">
        <v>13</v>
      </c>
      <c r="G198" s="104" t="s">
        <v>14</v>
      </c>
      <c r="H198" s="151">
        <v>3000</v>
      </c>
      <c r="I198" s="151">
        <v>30000</v>
      </c>
      <c r="J198" s="122"/>
      <c r="K198" s="122" t="s">
        <v>174</v>
      </c>
    </row>
    <row r="199" spans="3:17" ht="11.25" customHeight="1" x14ac:dyDescent="0.2">
      <c r="C199" s="93"/>
      <c r="D199" s="126">
        <v>41943</v>
      </c>
      <c r="E199" s="152">
        <v>700</v>
      </c>
      <c r="F199" s="152">
        <v>700</v>
      </c>
      <c r="G199" s="152">
        <v>800</v>
      </c>
      <c r="H199" s="91">
        <f>MIN(H$198,$E$194)*$E199/10^3</f>
        <v>2100</v>
      </c>
      <c r="I199" s="91">
        <f>MAX(MIN((I$198-H$198),($E$194-H$198))*$F199/10^3,0)</f>
        <v>10951.64</v>
      </c>
      <c r="J199" s="91">
        <f>MAX($E$194-I$198,0)*$G199/10^3</f>
        <v>0</v>
      </c>
      <c r="K199" s="146">
        <f>SUM(H199:J199)*$G$194*(1-$G$195)</f>
        <v>15661.967999999999</v>
      </c>
    </row>
    <row r="200" spans="3:17" ht="11.25" customHeight="1" x14ac:dyDescent="0.2">
      <c r="C200" s="93"/>
      <c r="D200" s="126">
        <f>EOMONTH(D199,12)</f>
        <v>42308</v>
      </c>
      <c r="E200" s="152">
        <v>700</v>
      </c>
      <c r="F200" s="152">
        <v>800</v>
      </c>
      <c r="G200" s="152">
        <v>1000</v>
      </c>
      <c r="H200" s="91">
        <f t="shared" ref="H200:H218" si="198">MIN(H$198,$E$194)*$E200/10^3</f>
        <v>2100</v>
      </c>
      <c r="I200" s="91">
        <f t="shared" ref="I200:I218" si="199">MAX(MIN((I$198-H$198),($E$194-H$198))*$F200/10^3,0)</f>
        <v>12516.16</v>
      </c>
      <c r="J200" s="91">
        <f t="shared" ref="J200:J218" si="200">MAX($E$194-I$198,0)*$G200/10^3</f>
        <v>0</v>
      </c>
      <c r="K200" s="146">
        <f t="shared" ref="K200:K218" si="201">SUM(H200:J200)*$G$194*(1-$G$195)</f>
        <v>17539.392</v>
      </c>
    </row>
    <row r="201" spans="3:17" ht="11.25" customHeight="1" x14ac:dyDescent="0.2">
      <c r="C201" s="93"/>
      <c r="D201" s="126">
        <f t="shared" ref="D201:D218" si="202">EOMONTH(D200,12)</f>
        <v>42674</v>
      </c>
      <c r="E201" s="152">
        <v>700</v>
      </c>
      <c r="F201" s="152">
        <v>900</v>
      </c>
      <c r="G201" s="152">
        <v>1200</v>
      </c>
      <c r="H201" s="91">
        <f t="shared" si="198"/>
        <v>2100</v>
      </c>
      <c r="I201" s="91">
        <f t="shared" si="199"/>
        <v>14080.68</v>
      </c>
      <c r="J201" s="91">
        <f t="shared" si="200"/>
        <v>0</v>
      </c>
      <c r="K201" s="146">
        <f t="shared" si="201"/>
        <v>19416.815999999999</v>
      </c>
    </row>
    <row r="202" spans="3:17" ht="11.25" customHeight="1" x14ac:dyDescent="0.2">
      <c r="C202" s="93"/>
      <c r="D202" s="126">
        <f t="shared" si="202"/>
        <v>43039</v>
      </c>
      <c r="E202" s="152">
        <v>700</v>
      </c>
      <c r="F202" s="152">
        <v>1000</v>
      </c>
      <c r="G202" s="152">
        <v>1400</v>
      </c>
      <c r="H202" s="91">
        <f t="shared" si="198"/>
        <v>2100</v>
      </c>
      <c r="I202" s="91">
        <f t="shared" si="199"/>
        <v>15645.2</v>
      </c>
      <c r="J202" s="91">
        <f t="shared" si="200"/>
        <v>0</v>
      </c>
      <c r="K202" s="146">
        <f t="shared" si="201"/>
        <v>21294.240000000002</v>
      </c>
      <c r="Q202" s="92"/>
    </row>
    <row r="203" spans="3:17" ht="11.25" customHeight="1" x14ac:dyDescent="0.2">
      <c r="C203" s="93"/>
      <c r="D203" s="126">
        <f t="shared" si="202"/>
        <v>43404</v>
      </c>
      <c r="E203" s="152">
        <v>700</v>
      </c>
      <c r="F203" s="152">
        <v>1100</v>
      </c>
      <c r="G203" s="152">
        <v>1600</v>
      </c>
      <c r="H203" s="91">
        <f t="shared" si="198"/>
        <v>2100</v>
      </c>
      <c r="I203" s="91">
        <f t="shared" si="199"/>
        <v>17209.72</v>
      </c>
      <c r="J203" s="91">
        <f t="shared" si="200"/>
        <v>0</v>
      </c>
      <c r="K203" s="146">
        <f t="shared" si="201"/>
        <v>23171.664000000001</v>
      </c>
    </row>
    <row r="204" spans="3:17" ht="11.25" customHeight="1" x14ac:dyDescent="0.2">
      <c r="C204" s="93"/>
      <c r="D204" s="126">
        <f t="shared" si="202"/>
        <v>43769</v>
      </c>
      <c r="E204" s="152">
        <v>700</v>
      </c>
      <c r="F204" s="152">
        <v>1200</v>
      </c>
      <c r="G204" s="152">
        <v>1800</v>
      </c>
      <c r="H204" s="91">
        <f t="shared" si="198"/>
        <v>2100</v>
      </c>
      <c r="I204" s="91">
        <f t="shared" si="199"/>
        <v>18774.240000000002</v>
      </c>
      <c r="J204" s="91">
        <f t="shared" si="200"/>
        <v>0</v>
      </c>
      <c r="K204" s="146">
        <f t="shared" si="201"/>
        <v>25049.088</v>
      </c>
    </row>
    <row r="205" spans="3:17" ht="11.25" customHeight="1" x14ac:dyDescent="0.2">
      <c r="C205" s="93"/>
      <c r="D205" s="126">
        <f t="shared" si="202"/>
        <v>44135</v>
      </c>
      <c r="E205" s="152">
        <v>700</v>
      </c>
      <c r="F205" s="152">
        <v>1400</v>
      </c>
      <c r="G205" s="152">
        <v>2000</v>
      </c>
      <c r="H205" s="91">
        <f t="shared" si="198"/>
        <v>2100</v>
      </c>
      <c r="I205" s="91">
        <f t="shared" si="199"/>
        <v>21903.279999999999</v>
      </c>
      <c r="J205" s="91">
        <f t="shared" si="200"/>
        <v>0</v>
      </c>
      <c r="K205" s="146">
        <f t="shared" si="201"/>
        <v>28803.935999999998</v>
      </c>
    </row>
    <row r="206" spans="3:17" ht="11.25" customHeight="1" x14ac:dyDescent="0.2">
      <c r="C206" s="93"/>
      <c r="D206" s="126">
        <f t="shared" si="202"/>
        <v>44500</v>
      </c>
      <c r="E206" s="91">
        <f>E205</f>
        <v>700</v>
      </c>
      <c r="F206" s="153">
        <f>F205+100</f>
        <v>1500</v>
      </c>
      <c r="G206" s="153">
        <f>G205+100</f>
        <v>2100</v>
      </c>
      <c r="H206" s="91">
        <f t="shared" si="198"/>
        <v>2100</v>
      </c>
      <c r="I206" s="91">
        <f t="shared" si="199"/>
        <v>23467.8</v>
      </c>
      <c r="J206" s="91">
        <f t="shared" si="200"/>
        <v>0</v>
      </c>
      <c r="K206" s="146">
        <f t="shared" si="201"/>
        <v>30681.359999999997</v>
      </c>
    </row>
    <row r="207" spans="3:17" ht="11.25" customHeight="1" x14ac:dyDescent="0.2">
      <c r="C207" s="93"/>
      <c r="D207" s="126">
        <f t="shared" si="202"/>
        <v>44865</v>
      </c>
      <c r="E207" s="91">
        <f t="shared" ref="E207:E218" si="203">E206</f>
        <v>700</v>
      </c>
      <c r="F207" s="153">
        <f>F206+100</f>
        <v>1600</v>
      </c>
      <c r="G207" s="153">
        <f t="shared" ref="G207:G218" si="204">G206+100</f>
        <v>2200</v>
      </c>
      <c r="H207" s="91">
        <f t="shared" si="198"/>
        <v>2100</v>
      </c>
      <c r="I207" s="91">
        <f t="shared" si="199"/>
        <v>25032.32</v>
      </c>
      <c r="J207" s="91">
        <f t="shared" si="200"/>
        <v>0</v>
      </c>
      <c r="K207" s="146">
        <f t="shared" si="201"/>
        <v>32558.784</v>
      </c>
    </row>
    <row r="208" spans="3:17" ht="11.25" customHeight="1" x14ac:dyDescent="0.2">
      <c r="C208" s="93"/>
      <c r="D208" s="126">
        <f t="shared" si="202"/>
        <v>45230</v>
      </c>
      <c r="E208" s="91">
        <f t="shared" si="203"/>
        <v>700</v>
      </c>
      <c r="F208" s="153">
        <f>F207+100</f>
        <v>1700</v>
      </c>
      <c r="G208" s="153">
        <f t="shared" si="204"/>
        <v>2300</v>
      </c>
      <c r="H208" s="91">
        <f t="shared" si="198"/>
        <v>2100</v>
      </c>
      <c r="I208" s="91">
        <f t="shared" si="199"/>
        <v>26596.84</v>
      </c>
      <c r="J208" s="91">
        <f t="shared" si="200"/>
        <v>0</v>
      </c>
      <c r="K208" s="146">
        <f t="shared" si="201"/>
        <v>34436.207999999999</v>
      </c>
    </row>
    <row r="209" spans="3:14" ht="11.25" customHeight="1" x14ac:dyDescent="0.2">
      <c r="C209" s="93"/>
      <c r="D209" s="126">
        <f t="shared" si="202"/>
        <v>45596</v>
      </c>
      <c r="E209" s="91">
        <f t="shared" si="203"/>
        <v>700</v>
      </c>
      <c r="F209" s="153">
        <f t="shared" ref="F209:F218" si="205">F208+100</f>
        <v>1800</v>
      </c>
      <c r="G209" s="153">
        <f t="shared" si="204"/>
        <v>2400</v>
      </c>
      <c r="H209" s="91">
        <f t="shared" si="198"/>
        <v>2100</v>
      </c>
      <c r="I209" s="91">
        <f t="shared" si="199"/>
        <v>28161.360000000001</v>
      </c>
      <c r="J209" s="91">
        <f t="shared" si="200"/>
        <v>0</v>
      </c>
      <c r="K209" s="146">
        <f t="shared" si="201"/>
        <v>36313.631999999998</v>
      </c>
    </row>
    <row r="210" spans="3:14" ht="11.25" customHeight="1" x14ac:dyDescent="0.2">
      <c r="D210" s="126">
        <f t="shared" si="202"/>
        <v>45961</v>
      </c>
      <c r="E210" s="91">
        <f t="shared" si="203"/>
        <v>700</v>
      </c>
      <c r="F210" s="153">
        <f t="shared" si="205"/>
        <v>1900</v>
      </c>
      <c r="G210" s="153">
        <f t="shared" si="204"/>
        <v>2500</v>
      </c>
      <c r="H210" s="91">
        <f t="shared" si="198"/>
        <v>2100</v>
      </c>
      <c r="I210" s="91">
        <f t="shared" si="199"/>
        <v>29725.88</v>
      </c>
      <c r="J210" s="91">
        <f t="shared" si="200"/>
        <v>0</v>
      </c>
      <c r="K210" s="146">
        <f t="shared" si="201"/>
        <v>38191.055999999997</v>
      </c>
    </row>
    <row r="211" spans="3:14" ht="11.25" customHeight="1" x14ac:dyDescent="0.2">
      <c r="D211" s="126">
        <f t="shared" si="202"/>
        <v>46326</v>
      </c>
      <c r="E211" s="91">
        <f t="shared" si="203"/>
        <v>700</v>
      </c>
      <c r="F211" s="153">
        <f t="shared" si="205"/>
        <v>2000</v>
      </c>
      <c r="G211" s="153">
        <f t="shared" si="204"/>
        <v>2600</v>
      </c>
      <c r="H211" s="91">
        <f t="shared" si="198"/>
        <v>2100</v>
      </c>
      <c r="I211" s="91">
        <f t="shared" si="199"/>
        <v>31290.400000000001</v>
      </c>
      <c r="J211" s="91">
        <f t="shared" si="200"/>
        <v>0</v>
      </c>
      <c r="K211" s="146">
        <f t="shared" si="201"/>
        <v>40068.480000000003</v>
      </c>
    </row>
    <row r="212" spans="3:14" ht="11.25" customHeight="1" x14ac:dyDescent="0.2">
      <c r="D212" s="126">
        <f t="shared" si="202"/>
        <v>46691</v>
      </c>
      <c r="E212" s="91">
        <f t="shared" si="203"/>
        <v>700</v>
      </c>
      <c r="F212" s="153">
        <f t="shared" si="205"/>
        <v>2100</v>
      </c>
      <c r="G212" s="153">
        <f t="shared" si="204"/>
        <v>2700</v>
      </c>
      <c r="H212" s="91">
        <f t="shared" si="198"/>
        <v>2100</v>
      </c>
      <c r="I212" s="91">
        <f t="shared" si="199"/>
        <v>32854.92</v>
      </c>
      <c r="J212" s="91">
        <f t="shared" si="200"/>
        <v>0</v>
      </c>
      <c r="K212" s="146">
        <f t="shared" si="201"/>
        <v>41945.903999999995</v>
      </c>
    </row>
    <row r="213" spans="3:14" ht="11.25" customHeight="1" x14ac:dyDescent="0.2">
      <c r="D213" s="126">
        <f t="shared" si="202"/>
        <v>47057</v>
      </c>
      <c r="E213" s="91">
        <f t="shared" si="203"/>
        <v>700</v>
      </c>
      <c r="F213" s="153">
        <f t="shared" si="205"/>
        <v>2200</v>
      </c>
      <c r="G213" s="153">
        <f t="shared" si="204"/>
        <v>2800</v>
      </c>
      <c r="H213" s="91">
        <f t="shared" si="198"/>
        <v>2100</v>
      </c>
      <c r="I213" s="91">
        <f t="shared" si="199"/>
        <v>34419.440000000002</v>
      </c>
      <c r="J213" s="91">
        <f t="shared" si="200"/>
        <v>0</v>
      </c>
      <c r="K213" s="146">
        <f t="shared" si="201"/>
        <v>43823.328000000001</v>
      </c>
    </row>
    <row r="214" spans="3:14" ht="11.25" customHeight="1" x14ac:dyDescent="0.2">
      <c r="D214" s="126">
        <f t="shared" si="202"/>
        <v>47422</v>
      </c>
      <c r="E214" s="91">
        <f t="shared" si="203"/>
        <v>700</v>
      </c>
      <c r="F214" s="153">
        <f t="shared" si="205"/>
        <v>2300</v>
      </c>
      <c r="G214" s="153">
        <f t="shared" si="204"/>
        <v>2900</v>
      </c>
      <c r="H214" s="91">
        <f t="shared" si="198"/>
        <v>2100</v>
      </c>
      <c r="I214" s="91">
        <f t="shared" si="199"/>
        <v>35983.96</v>
      </c>
      <c r="J214" s="91">
        <f t="shared" si="200"/>
        <v>0</v>
      </c>
      <c r="K214" s="146">
        <f t="shared" si="201"/>
        <v>45700.752</v>
      </c>
    </row>
    <row r="215" spans="3:14" ht="11.25" customHeight="1" x14ac:dyDescent="0.2">
      <c r="D215" s="126">
        <f t="shared" si="202"/>
        <v>47787</v>
      </c>
      <c r="E215" s="91">
        <f t="shared" si="203"/>
        <v>700</v>
      </c>
      <c r="F215" s="153">
        <f t="shared" si="205"/>
        <v>2400</v>
      </c>
      <c r="G215" s="153">
        <f t="shared" si="204"/>
        <v>3000</v>
      </c>
      <c r="H215" s="91">
        <f t="shared" si="198"/>
        <v>2100</v>
      </c>
      <c r="I215" s="91">
        <f t="shared" si="199"/>
        <v>37548.480000000003</v>
      </c>
      <c r="J215" s="91">
        <f t="shared" si="200"/>
        <v>0</v>
      </c>
      <c r="K215" s="146">
        <f t="shared" si="201"/>
        <v>47578.175999999999</v>
      </c>
    </row>
    <row r="216" spans="3:14" ht="11.25" customHeight="1" x14ac:dyDescent="0.2">
      <c r="D216" s="126">
        <f t="shared" si="202"/>
        <v>48152</v>
      </c>
      <c r="E216" s="91">
        <f t="shared" si="203"/>
        <v>700</v>
      </c>
      <c r="F216" s="153">
        <f t="shared" si="205"/>
        <v>2500</v>
      </c>
      <c r="G216" s="153">
        <f t="shared" si="204"/>
        <v>3100</v>
      </c>
      <c r="H216" s="91">
        <f t="shared" si="198"/>
        <v>2100</v>
      </c>
      <c r="I216" s="91">
        <f t="shared" si="199"/>
        <v>39113</v>
      </c>
      <c r="J216" s="91">
        <f t="shared" si="200"/>
        <v>0</v>
      </c>
      <c r="K216" s="146">
        <f t="shared" si="201"/>
        <v>49455.6</v>
      </c>
    </row>
    <row r="217" spans="3:14" ht="11.25" customHeight="1" x14ac:dyDescent="0.2">
      <c r="D217" s="126">
        <f t="shared" si="202"/>
        <v>48518</v>
      </c>
      <c r="E217" s="91">
        <f t="shared" si="203"/>
        <v>700</v>
      </c>
      <c r="F217" s="153">
        <f t="shared" si="205"/>
        <v>2600</v>
      </c>
      <c r="G217" s="153">
        <f t="shared" si="204"/>
        <v>3200</v>
      </c>
      <c r="H217" s="91">
        <f t="shared" si="198"/>
        <v>2100</v>
      </c>
      <c r="I217" s="91">
        <f t="shared" si="199"/>
        <v>40677.519999999997</v>
      </c>
      <c r="J217" s="91">
        <f t="shared" si="200"/>
        <v>0</v>
      </c>
      <c r="K217" s="146">
        <f t="shared" si="201"/>
        <v>51333.023999999998</v>
      </c>
    </row>
    <row r="218" spans="3:14" ht="11.25" customHeight="1" x14ac:dyDescent="0.2">
      <c r="D218" s="126">
        <f t="shared" si="202"/>
        <v>48883</v>
      </c>
      <c r="E218" s="91">
        <f t="shared" si="203"/>
        <v>700</v>
      </c>
      <c r="F218" s="153">
        <f t="shared" si="205"/>
        <v>2700</v>
      </c>
      <c r="G218" s="153">
        <f t="shared" si="204"/>
        <v>3300</v>
      </c>
      <c r="H218" s="91">
        <f t="shared" si="198"/>
        <v>2100</v>
      </c>
      <c r="I218" s="91">
        <f t="shared" si="199"/>
        <v>42242.04</v>
      </c>
      <c r="J218" s="91">
        <f t="shared" si="200"/>
        <v>0</v>
      </c>
      <c r="K218" s="146">
        <f t="shared" si="201"/>
        <v>53210.447999999997</v>
      </c>
    </row>
    <row r="219" spans="3:14" ht="11.25" customHeight="1" x14ac:dyDescent="0.2"/>
    <row r="220" spans="3:14" ht="11.25" customHeight="1" x14ac:dyDescent="0.2"/>
    <row r="221" spans="3:14" ht="11.25" customHeight="1" x14ac:dyDescent="0.2">
      <c r="C221" s="143" t="s">
        <v>103</v>
      </c>
      <c r="D221" s="143"/>
      <c r="E221" s="143"/>
      <c r="F221" s="143"/>
      <c r="G221" s="143"/>
      <c r="H221" s="147"/>
      <c r="I221" s="143"/>
      <c r="J221" s="143"/>
      <c r="K221" s="143"/>
      <c r="L221" s="143"/>
      <c r="M221" s="143"/>
      <c r="N221" s="143" t="s">
        <v>96</v>
      </c>
    </row>
    <row r="222" spans="3:14" ht="11.25" customHeight="1" x14ac:dyDescent="0.2"/>
    <row r="223" spans="3:14" ht="11.25" customHeight="1" x14ac:dyDescent="0.2">
      <c r="D223" s="109" t="s">
        <v>175</v>
      </c>
      <c r="E223" s="162">
        <v>0</v>
      </c>
      <c r="F223" s="109" t="s">
        <v>356</v>
      </c>
      <c r="G223" s="161">
        <f>E68/(1+H69)</f>
        <v>36887.352902160274</v>
      </c>
      <c r="H223" s="109" t="s">
        <v>176</v>
      </c>
      <c r="I223" s="154">
        <f>H69</f>
        <v>4.6971304838148376E-2</v>
      </c>
    </row>
    <row r="224" spans="3:14" ht="11.25" customHeight="1" x14ac:dyDescent="0.2">
      <c r="D224" s="109" t="s">
        <v>102</v>
      </c>
      <c r="E224" s="144">
        <v>3</v>
      </c>
      <c r="F224" s="109" t="s">
        <v>177</v>
      </c>
      <c r="G224" s="164">
        <v>0.02</v>
      </c>
    </row>
    <row r="225" spans="4:14" ht="11.25" customHeight="1" x14ac:dyDescent="0.2"/>
    <row r="226" spans="4:14" ht="11.25" customHeight="1" x14ac:dyDescent="0.2"/>
    <row r="227" spans="4:14" ht="11.25" customHeight="1" x14ac:dyDescent="0.2">
      <c r="D227" s="93">
        <v>1</v>
      </c>
      <c r="E227" s="93">
        <f>D227+1</f>
        <v>2</v>
      </c>
      <c r="F227" s="93">
        <f>E227+1</f>
        <v>3</v>
      </c>
      <c r="H227" s="155"/>
      <c r="I227" s="155"/>
      <c r="J227" s="155"/>
      <c r="K227" s="155"/>
      <c r="L227" s="155"/>
      <c r="M227" s="155"/>
      <c r="N227" s="155"/>
    </row>
    <row r="228" spans="4:14" ht="11.25" customHeight="1" x14ac:dyDescent="0.2">
      <c r="D228" s="104"/>
      <c r="E228" s="104" t="s">
        <v>80</v>
      </c>
      <c r="F228" s="104" t="s">
        <v>82</v>
      </c>
      <c r="H228" s="156"/>
      <c r="I228" s="157"/>
      <c r="J228" s="132"/>
      <c r="K228" s="132"/>
      <c r="L228" s="132"/>
      <c r="M228" s="155"/>
      <c r="N228" s="155"/>
    </row>
    <row r="229" spans="4:14" ht="11.25" customHeight="1" x14ac:dyDescent="0.2">
      <c r="D229" s="126">
        <f>DATE(YEAR(J4),E224,31)</f>
        <v>43555</v>
      </c>
      <c r="E229" s="127">
        <f>E223*G223</f>
        <v>0</v>
      </c>
      <c r="F229" s="146">
        <f>E229*$G$224</f>
        <v>0</v>
      </c>
      <c r="H229" s="158"/>
      <c r="I229" s="158"/>
      <c r="J229" s="158"/>
      <c r="K229" s="158"/>
      <c r="L229" s="158"/>
      <c r="M229" s="155"/>
      <c r="N229" s="155"/>
    </row>
    <row r="230" spans="4:14" ht="11.25" customHeight="1" x14ac:dyDescent="0.2">
      <c r="D230" s="126">
        <f>EOMONTH(D229,12)</f>
        <v>43921</v>
      </c>
      <c r="E230" s="127">
        <f>E229*(1+$I$223)</f>
        <v>0</v>
      </c>
      <c r="F230" s="146">
        <f t="shared" ref="F230:F248" si="206">E230*$G$224</f>
        <v>0</v>
      </c>
      <c r="H230" s="158"/>
      <c r="I230" s="158"/>
      <c r="J230" s="158"/>
      <c r="K230" s="158"/>
      <c r="L230" s="158"/>
      <c r="M230" s="155"/>
      <c r="N230" s="155"/>
    </row>
    <row r="231" spans="4:14" ht="11.25" customHeight="1" x14ac:dyDescent="0.2">
      <c r="D231" s="126">
        <f t="shared" ref="D231:D248" si="207">EOMONTH(D230,12)</f>
        <v>44286</v>
      </c>
      <c r="E231" s="127">
        <f t="shared" ref="E231:E248" si="208">E230*(1+$I$223)</f>
        <v>0</v>
      </c>
      <c r="F231" s="146">
        <f t="shared" si="206"/>
        <v>0</v>
      </c>
      <c r="H231" s="158"/>
      <c r="I231" s="158"/>
      <c r="J231" s="158"/>
      <c r="K231" s="158"/>
      <c r="L231" s="158"/>
      <c r="M231" s="155"/>
      <c r="N231" s="155"/>
    </row>
    <row r="232" spans="4:14" ht="11.25" customHeight="1" x14ac:dyDescent="0.2">
      <c r="D232" s="126">
        <f t="shared" si="207"/>
        <v>44651</v>
      </c>
      <c r="E232" s="127">
        <f t="shared" si="208"/>
        <v>0</v>
      </c>
      <c r="F232" s="146">
        <f t="shared" si="206"/>
        <v>0</v>
      </c>
      <c r="H232" s="158"/>
      <c r="I232" s="158"/>
      <c r="J232" s="158"/>
      <c r="K232" s="158"/>
      <c r="L232" s="158"/>
      <c r="M232" s="155"/>
      <c r="N232" s="155"/>
    </row>
    <row r="233" spans="4:14" ht="11.25" customHeight="1" x14ac:dyDescent="0.2">
      <c r="D233" s="126">
        <f t="shared" si="207"/>
        <v>45016</v>
      </c>
      <c r="E233" s="127">
        <f t="shared" si="208"/>
        <v>0</v>
      </c>
      <c r="F233" s="146">
        <f t="shared" si="206"/>
        <v>0</v>
      </c>
      <c r="H233" s="158"/>
      <c r="I233" s="158"/>
      <c r="J233" s="158"/>
      <c r="K233" s="158"/>
      <c r="L233" s="158"/>
      <c r="M233" s="155"/>
      <c r="N233" s="155"/>
    </row>
    <row r="234" spans="4:14" ht="11.25" customHeight="1" x14ac:dyDescent="0.2">
      <c r="D234" s="126">
        <f t="shared" si="207"/>
        <v>45382</v>
      </c>
      <c r="E234" s="127">
        <f t="shared" si="208"/>
        <v>0</v>
      </c>
      <c r="F234" s="146">
        <f t="shared" si="206"/>
        <v>0</v>
      </c>
      <c r="H234" s="158"/>
      <c r="I234" s="158"/>
      <c r="J234" s="158"/>
      <c r="K234" s="158"/>
      <c r="L234" s="158"/>
      <c r="M234" s="155"/>
      <c r="N234" s="155"/>
    </row>
    <row r="235" spans="4:14" ht="11.25" customHeight="1" x14ac:dyDescent="0.2">
      <c r="D235" s="126">
        <f t="shared" si="207"/>
        <v>45747</v>
      </c>
      <c r="E235" s="127">
        <f t="shared" si="208"/>
        <v>0</v>
      </c>
      <c r="F235" s="146">
        <f t="shared" si="206"/>
        <v>0</v>
      </c>
      <c r="H235" s="158"/>
      <c r="I235" s="158"/>
      <c r="J235" s="158"/>
      <c r="K235" s="158"/>
      <c r="L235" s="158"/>
      <c r="M235" s="155"/>
      <c r="N235" s="155"/>
    </row>
    <row r="236" spans="4:14" ht="11.25" customHeight="1" x14ac:dyDescent="0.2">
      <c r="D236" s="126">
        <f t="shared" si="207"/>
        <v>46112</v>
      </c>
      <c r="E236" s="127">
        <f t="shared" si="208"/>
        <v>0</v>
      </c>
      <c r="F236" s="146">
        <f t="shared" si="206"/>
        <v>0</v>
      </c>
      <c r="H236" s="158"/>
      <c r="I236" s="158"/>
      <c r="J236" s="158"/>
      <c r="K236" s="158"/>
      <c r="L236" s="158"/>
      <c r="M236" s="155"/>
      <c r="N236" s="155"/>
    </row>
    <row r="237" spans="4:14" ht="11.25" customHeight="1" x14ac:dyDescent="0.2">
      <c r="D237" s="126">
        <f t="shared" si="207"/>
        <v>46477</v>
      </c>
      <c r="E237" s="127">
        <f t="shared" si="208"/>
        <v>0</v>
      </c>
      <c r="F237" s="146">
        <f t="shared" si="206"/>
        <v>0</v>
      </c>
      <c r="H237" s="158"/>
      <c r="I237" s="158"/>
      <c r="J237" s="158"/>
      <c r="K237" s="158"/>
      <c r="L237" s="158"/>
      <c r="M237" s="155"/>
      <c r="N237" s="155"/>
    </row>
    <row r="238" spans="4:14" ht="11.25" customHeight="1" x14ac:dyDescent="0.2">
      <c r="D238" s="126">
        <f t="shared" si="207"/>
        <v>46843</v>
      </c>
      <c r="E238" s="127">
        <f t="shared" si="208"/>
        <v>0</v>
      </c>
      <c r="F238" s="146">
        <f t="shared" si="206"/>
        <v>0</v>
      </c>
      <c r="H238" s="158"/>
      <c r="I238" s="158"/>
      <c r="J238" s="158"/>
      <c r="K238" s="158"/>
      <c r="L238" s="158"/>
      <c r="M238" s="155"/>
      <c r="N238" s="155"/>
    </row>
    <row r="239" spans="4:14" ht="11.25" customHeight="1" x14ac:dyDescent="0.2">
      <c r="D239" s="126">
        <f t="shared" si="207"/>
        <v>47208</v>
      </c>
      <c r="E239" s="127">
        <f t="shared" si="208"/>
        <v>0</v>
      </c>
      <c r="F239" s="146">
        <f t="shared" si="206"/>
        <v>0</v>
      </c>
      <c r="H239" s="158"/>
      <c r="I239" s="158"/>
      <c r="J239" s="158"/>
      <c r="K239" s="158"/>
      <c r="L239" s="158"/>
      <c r="M239" s="155"/>
      <c r="N239" s="155"/>
    </row>
    <row r="240" spans="4:14" ht="11.25" customHeight="1" x14ac:dyDescent="0.2">
      <c r="D240" s="126">
        <f t="shared" si="207"/>
        <v>47573</v>
      </c>
      <c r="E240" s="127">
        <f t="shared" si="208"/>
        <v>0</v>
      </c>
      <c r="F240" s="146">
        <f t="shared" si="206"/>
        <v>0</v>
      </c>
      <c r="H240" s="158"/>
      <c r="I240" s="158"/>
      <c r="J240" s="158"/>
      <c r="K240" s="158"/>
      <c r="L240" s="158"/>
      <c r="M240" s="155"/>
      <c r="N240" s="155"/>
    </row>
    <row r="241" spans="3:14" ht="11.25" customHeight="1" x14ac:dyDescent="0.2">
      <c r="D241" s="126">
        <f t="shared" si="207"/>
        <v>47938</v>
      </c>
      <c r="E241" s="127">
        <f t="shared" si="208"/>
        <v>0</v>
      </c>
      <c r="F241" s="146">
        <f t="shared" si="206"/>
        <v>0</v>
      </c>
      <c r="H241" s="158"/>
      <c r="I241" s="158"/>
      <c r="J241" s="158"/>
      <c r="K241" s="158"/>
      <c r="L241" s="158"/>
      <c r="M241" s="155"/>
      <c r="N241" s="155"/>
    </row>
    <row r="242" spans="3:14" ht="11.25" customHeight="1" x14ac:dyDescent="0.2">
      <c r="D242" s="126">
        <f t="shared" si="207"/>
        <v>48304</v>
      </c>
      <c r="E242" s="127">
        <f t="shared" si="208"/>
        <v>0</v>
      </c>
      <c r="F242" s="146">
        <f t="shared" si="206"/>
        <v>0</v>
      </c>
      <c r="H242" s="158"/>
      <c r="I242" s="158"/>
      <c r="J242" s="158"/>
      <c r="K242" s="158"/>
      <c r="L242" s="158"/>
      <c r="M242" s="155"/>
      <c r="N242" s="155"/>
    </row>
    <row r="243" spans="3:14" ht="11.25" customHeight="1" x14ac:dyDescent="0.2">
      <c r="D243" s="126">
        <f t="shared" si="207"/>
        <v>48669</v>
      </c>
      <c r="E243" s="127">
        <f t="shared" si="208"/>
        <v>0</v>
      </c>
      <c r="F243" s="146">
        <f t="shared" si="206"/>
        <v>0</v>
      </c>
      <c r="H243" s="158"/>
      <c r="I243" s="158"/>
      <c r="J243" s="158"/>
      <c r="K243" s="158"/>
      <c r="L243" s="158"/>
      <c r="M243" s="155"/>
      <c r="N243" s="155"/>
    </row>
    <row r="244" spans="3:14" ht="11.25" customHeight="1" x14ac:dyDescent="0.2">
      <c r="D244" s="126">
        <f t="shared" si="207"/>
        <v>49034</v>
      </c>
      <c r="E244" s="127">
        <f t="shared" si="208"/>
        <v>0</v>
      </c>
      <c r="F244" s="146">
        <f t="shared" si="206"/>
        <v>0</v>
      </c>
      <c r="H244" s="158"/>
      <c r="I244" s="158"/>
      <c r="J244" s="158"/>
      <c r="K244" s="158"/>
      <c r="L244" s="158"/>
      <c r="M244" s="155"/>
      <c r="N244" s="155"/>
    </row>
    <row r="245" spans="3:14" ht="11.25" customHeight="1" x14ac:dyDescent="0.2">
      <c r="D245" s="126">
        <f t="shared" si="207"/>
        <v>49399</v>
      </c>
      <c r="E245" s="127">
        <f t="shared" si="208"/>
        <v>0</v>
      </c>
      <c r="F245" s="146">
        <f t="shared" si="206"/>
        <v>0</v>
      </c>
      <c r="H245" s="158"/>
      <c r="I245" s="158"/>
      <c r="J245" s="158"/>
      <c r="K245" s="158"/>
      <c r="L245" s="158"/>
      <c r="M245" s="155"/>
      <c r="N245" s="155"/>
    </row>
    <row r="246" spans="3:14" ht="11.25" customHeight="1" x14ac:dyDescent="0.2">
      <c r="D246" s="126">
        <f t="shared" si="207"/>
        <v>49765</v>
      </c>
      <c r="E246" s="127">
        <f t="shared" si="208"/>
        <v>0</v>
      </c>
      <c r="F246" s="146">
        <f t="shared" si="206"/>
        <v>0</v>
      </c>
      <c r="H246" s="158"/>
      <c r="I246" s="158"/>
      <c r="J246" s="158"/>
      <c r="K246" s="158"/>
      <c r="L246" s="158"/>
      <c r="M246" s="155"/>
      <c r="N246" s="155"/>
    </row>
    <row r="247" spans="3:14" ht="11.25" customHeight="1" x14ac:dyDescent="0.2">
      <c r="D247" s="126">
        <f t="shared" si="207"/>
        <v>50130</v>
      </c>
      <c r="E247" s="127">
        <f t="shared" si="208"/>
        <v>0</v>
      </c>
      <c r="F247" s="146">
        <f t="shared" si="206"/>
        <v>0</v>
      </c>
      <c r="H247" s="158"/>
      <c r="I247" s="158"/>
      <c r="J247" s="158"/>
      <c r="K247" s="158"/>
      <c r="L247" s="158"/>
      <c r="M247" s="155"/>
      <c r="N247" s="155"/>
    </row>
    <row r="248" spans="3:14" ht="11.25" customHeight="1" x14ac:dyDescent="0.2">
      <c r="D248" s="126">
        <f t="shared" si="207"/>
        <v>50495</v>
      </c>
      <c r="E248" s="127">
        <f t="shared" si="208"/>
        <v>0</v>
      </c>
      <c r="F248" s="146">
        <f t="shared" si="206"/>
        <v>0</v>
      </c>
      <c r="H248" s="158"/>
      <c r="I248" s="158"/>
      <c r="J248" s="158"/>
      <c r="K248" s="158"/>
      <c r="L248" s="158"/>
      <c r="M248" s="155"/>
      <c r="N248" s="155"/>
    </row>
    <row r="249" spans="3:14" ht="11.25" customHeight="1" x14ac:dyDescent="0.2">
      <c r="E249" s="89"/>
      <c r="F249" s="89"/>
      <c r="H249" s="155"/>
      <c r="I249" s="155"/>
      <c r="J249" s="155"/>
      <c r="K249" s="155"/>
      <c r="L249" s="155"/>
      <c r="M249" s="155"/>
      <c r="N249" s="155"/>
    </row>
    <row r="250" spans="3:14" ht="11.25" customHeight="1" x14ac:dyDescent="0.2">
      <c r="D250" s="93" t="s">
        <v>178</v>
      </c>
      <c r="E250" s="89"/>
      <c r="F250" s="89"/>
      <c r="G250" s="89"/>
      <c r="H250" s="155"/>
      <c r="I250" s="155"/>
      <c r="J250" s="155"/>
      <c r="K250" s="155"/>
      <c r="L250" s="155"/>
      <c r="M250" s="155"/>
      <c r="N250" s="155"/>
    </row>
    <row r="251" spans="3:14" ht="11.25" customHeight="1" x14ac:dyDescent="0.2"/>
    <row r="252" spans="3:14" ht="11.25" customHeight="1" x14ac:dyDescent="0.2"/>
    <row r="253" spans="3:14" ht="11.25" customHeight="1" x14ac:dyDescent="0.2"/>
    <row r="254" spans="3:14" ht="11.25" customHeight="1" x14ac:dyDescent="0.2">
      <c r="C254" s="143" t="s">
        <v>179</v>
      </c>
      <c r="D254" s="143"/>
      <c r="E254" s="143"/>
      <c r="F254" s="143"/>
      <c r="G254" s="143"/>
      <c r="H254" s="147"/>
      <c r="I254" s="143"/>
      <c r="J254" s="143"/>
      <c r="K254" s="143"/>
      <c r="L254" s="143"/>
      <c r="M254" s="143"/>
      <c r="N254" s="143" t="s">
        <v>96</v>
      </c>
    </row>
    <row r="255" spans="3:14" ht="11.25" customHeight="1" x14ac:dyDescent="0.2"/>
    <row r="256" spans="3:14" ht="11.25" customHeight="1" x14ac:dyDescent="0.2">
      <c r="D256" s="109" t="s">
        <v>104</v>
      </c>
      <c r="E256" s="159">
        <v>0</v>
      </c>
      <c r="F256" s="109" t="s">
        <v>180</v>
      </c>
      <c r="G256" s="163">
        <v>12</v>
      </c>
      <c r="H256" s="109" t="s">
        <v>181</v>
      </c>
      <c r="I256" s="164">
        <v>0</v>
      </c>
    </row>
    <row r="257" spans="4:9" ht="11.25" customHeight="1" x14ac:dyDescent="0.2">
      <c r="F257" s="94"/>
      <c r="G257" s="94"/>
    </row>
    <row r="258" spans="4:9" ht="11.25" customHeight="1" x14ac:dyDescent="0.2"/>
    <row r="259" spans="4:9" ht="11.25" customHeight="1" x14ac:dyDescent="0.2"/>
    <row r="260" spans="4:9" ht="11.25" customHeight="1" x14ac:dyDescent="0.2">
      <c r="D260" s="93">
        <v>1</v>
      </c>
      <c r="E260" s="93">
        <f>D260+1</f>
        <v>2</v>
      </c>
      <c r="F260" s="93">
        <f>E260+1</f>
        <v>3</v>
      </c>
      <c r="H260" s="155"/>
      <c r="I260" s="155"/>
    </row>
    <row r="261" spans="4:9" ht="11.25" customHeight="1" x14ac:dyDescent="0.2">
      <c r="D261" s="104"/>
      <c r="E261" s="104" t="s">
        <v>182</v>
      </c>
      <c r="F261" s="104" t="s">
        <v>183</v>
      </c>
      <c r="H261" s="156"/>
      <c r="I261" s="157"/>
    </row>
    <row r="262" spans="4:9" ht="11.25" customHeight="1" x14ac:dyDescent="0.2">
      <c r="D262" s="126">
        <f>DATE(YEAR(J4),G256,31)</f>
        <v>43830</v>
      </c>
      <c r="E262" s="160">
        <v>1</v>
      </c>
      <c r="F262" s="146">
        <f>E262*$E$256</f>
        <v>0</v>
      </c>
      <c r="H262" s="158"/>
      <c r="I262" s="158"/>
    </row>
    <row r="263" spans="4:9" ht="11.25" customHeight="1" x14ac:dyDescent="0.2">
      <c r="D263" s="126">
        <f>EOMONTH(D262,12)</f>
        <v>44196</v>
      </c>
      <c r="E263" s="160">
        <f>E262*(1+$I$256)</f>
        <v>1</v>
      </c>
      <c r="F263" s="146">
        <f t="shared" ref="F263:F281" si="209">E263*$E$256</f>
        <v>0</v>
      </c>
      <c r="H263" s="158"/>
      <c r="I263" s="158"/>
    </row>
    <row r="264" spans="4:9" ht="11.25" customHeight="1" x14ac:dyDescent="0.2">
      <c r="D264" s="126">
        <f t="shared" ref="D264:D281" si="210">EOMONTH(D263,12)</f>
        <v>44561</v>
      </c>
      <c r="E264" s="160">
        <f t="shared" ref="E264:E281" si="211">E263*(1+$I$256)</f>
        <v>1</v>
      </c>
      <c r="F264" s="146">
        <f t="shared" si="209"/>
        <v>0</v>
      </c>
      <c r="H264" s="158"/>
      <c r="I264" s="158"/>
    </row>
    <row r="265" spans="4:9" ht="11.25" customHeight="1" x14ac:dyDescent="0.2">
      <c r="D265" s="126">
        <f t="shared" si="210"/>
        <v>44926</v>
      </c>
      <c r="E265" s="160">
        <f t="shared" si="211"/>
        <v>1</v>
      </c>
      <c r="F265" s="146">
        <f t="shared" si="209"/>
        <v>0</v>
      </c>
      <c r="H265" s="158"/>
      <c r="I265" s="158"/>
    </row>
    <row r="266" spans="4:9" ht="11.25" customHeight="1" x14ac:dyDescent="0.2">
      <c r="D266" s="126">
        <f t="shared" si="210"/>
        <v>45291</v>
      </c>
      <c r="E266" s="160">
        <f t="shared" si="211"/>
        <v>1</v>
      </c>
      <c r="F266" s="146">
        <f t="shared" si="209"/>
        <v>0</v>
      </c>
      <c r="H266" s="158"/>
      <c r="I266" s="158"/>
    </row>
    <row r="267" spans="4:9" ht="11.25" customHeight="1" x14ac:dyDescent="0.2">
      <c r="D267" s="126">
        <f t="shared" si="210"/>
        <v>45657</v>
      </c>
      <c r="E267" s="160">
        <f t="shared" si="211"/>
        <v>1</v>
      </c>
      <c r="F267" s="146">
        <f t="shared" si="209"/>
        <v>0</v>
      </c>
      <c r="H267" s="158"/>
      <c r="I267" s="158"/>
    </row>
    <row r="268" spans="4:9" ht="11.25" customHeight="1" x14ac:dyDescent="0.2">
      <c r="D268" s="126">
        <f t="shared" si="210"/>
        <v>46022</v>
      </c>
      <c r="E268" s="160">
        <f t="shared" si="211"/>
        <v>1</v>
      </c>
      <c r="F268" s="146">
        <f t="shared" si="209"/>
        <v>0</v>
      </c>
      <c r="H268" s="158"/>
      <c r="I268" s="158"/>
    </row>
    <row r="269" spans="4:9" ht="11.25" customHeight="1" x14ac:dyDescent="0.2">
      <c r="D269" s="126">
        <f t="shared" si="210"/>
        <v>46387</v>
      </c>
      <c r="E269" s="160">
        <f t="shared" si="211"/>
        <v>1</v>
      </c>
      <c r="F269" s="146">
        <f t="shared" si="209"/>
        <v>0</v>
      </c>
      <c r="H269" s="158"/>
      <c r="I269" s="158"/>
    </row>
    <row r="270" spans="4:9" ht="11.25" customHeight="1" x14ac:dyDescent="0.2">
      <c r="D270" s="126">
        <f t="shared" si="210"/>
        <v>46752</v>
      </c>
      <c r="E270" s="160">
        <f t="shared" si="211"/>
        <v>1</v>
      </c>
      <c r="F270" s="146">
        <f t="shared" si="209"/>
        <v>0</v>
      </c>
      <c r="H270" s="158"/>
      <c r="I270" s="158"/>
    </row>
    <row r="271" spans="4:9" ht="11.25" customHeight="1" x14ac:dyDescent="0.2">
      <c r="D271" s="126">
        <f t="shared" si="210"/>
        <v>47118</v>
      </c>
      <c r="E271" s="160">
        <f t="shared" si="211"/>
        <v>1</v>
      </c>
      <c r="F271" s="146">
        <f t="shared" si="209"/>
        <v>0</v>
      </c>
      <c r="H271" s="158"/>
      <c r="I271" s="158"/>
    </row>
    <row r="272" spans="4:9" ht="11.25" customHeight="1" x14ac:dyDescent="0.2">
      <c r="D272" s="126">
        <f t="shared" si="210"/>
        <v>47483</v>
      </c>
      <c r="E272" s="160">
        <f t="shared" si="211"/>
        <v>1</v>
      </c>
      <c r="F272" s="146">
        <f t="shared" si="209"/>
        <v>0</v>
      </c>
      <c r="H272" s="158"/>
      <c r="I272" s="158"/>
    </row>
    <row r="273" spans="2:9" ht="11.25" customHeight="1" x14ac:dyDescent="0.2">
      <c r="D273" s="126">
        <f t="shared" si="210"/>
        <v>47848</v>
      </c>
      <c r="E273" s="160">
        <f t="shared" si="211"/>
        <v>1</v>
      </c>
      <c r="F273" s="146">
        <f t="shared" si="209"/>
        <v>0</v>
      </c>
      <c r="H273" s="158"/>
      <c r="I273" s="158"/>
    </row>
    <row r="274" spans="2:9" ht="11.25" customHeight="1" x14ac:dyDescent="0.2">
      <c r="D274" s="126">
        <f t="shared" si="210"/>
        <v>48213</v>
      </c>
      <c r="E274" s="160">
        <f t="shared" si="211"/>
        <v>1</v>
      </c>
      <c r="F274" s="146">
        <f t="shared" si="209"/>
        <v>0</v>
      </c>
      <c r="H274" s="158"/>
      <c r="I274" s="158"/>
    </row>
    <row r="275" spans="2:9" ht="11.25" customHeight="1" x14ac:dyDescent="0.2">
      <c r="D275" s="126">
        <f t="shared" si="210"/>
        <v>48579</v>
      </c>
      <c r="E275" s="160">
        <f t="shared" si="211"/>
        <v>1</v>
      </c>
      <c r="F275" s="146">
        <f t="shared" si="209"/>
        <v>0</v>
      </c>
      <c r="H275" s="158"/>
      <c r="I275" s="158"/>
    </row>
    <row r="276" spans="2:9" ht="11.25" customHeight="1" x14ac:dyDescent="0.2">
      <c r="B276" s="93"/>
      <c r="C276" s="93"/>
      <c r="D276" s="126">
        <f t="shared" si="210"/>
        <v>48944</v>
      </c>
      <c r="E276" s="160">
        <f t="shared" si="211"/>
        <v>1</v>
      </c>
      <c r="F276" s="146">
        <f t="shared" si="209"/>
        <v>0</v>
      </c>
      <c r="H276" s="158"/>
      <c r="I276" s="158"/>
    </row>
    <row r="277" spans="2:9" ht="11.25" customHeight="1" x14ac:dyDescent="0.2">
      <c r="B277" s="93"/>
      <c r="C277" s="93"/>
      <c r="D277" s="126">
        <f t="shared" si="210"/>
        <v>49309</v>
      </c>
      <c r="E277" s="160">
        <f t="shared" si="211"/>
        <v>1</v>
      </c>
      <c r="F277" s="146">
        <f t="shared" si="209"/>
        <v>0</v>
      </c>
      <c r="H277" s="158"/>
      <c r="I277" s="158"/>
    </row>
    <row r="278" spans="2:9" ht="11.25" customHeight="1" x14ac:dyDescent="0.2">
      <c r="B278" s="93"/>
      <c r="C278" s="93"/>
      <c r="D278" s="126">
        <f t="shared" si="210"/>
        <v>49674</v>
      </c>
      <c r="E278" s="160">
        <f t="shared" si="211"/>
        <v>1</v>
      </c>
      <c r="F278" s="146">
        <f t="shared" si="209"/>
        <v>0</v>
      </c>
      <c r="H278" s="158"/>
      <c r="I278" s="158"/>
    </row>
    <row r="279" spans="2:9" ht="11.25" customHeight="1" x14ac:dyDescent="0.2">
      <c r="B279" s="93"/>
      <c r="C279" s="93"/>
      <c r="D279" s="126">
        <f t="shared" si="210"/>
        <v>50040</v>
      </c>
      <c r="E279" s="160">
        <f t="shared" si="211"/>
        <v>1</v>
      </c>
      <c r="F279" s="146">
        <f t="shared" si="209"/>
        <v>0</v>
      </c>
      <c r="H279" s="158"/>
      <c r="I279" s="158"/>
    </row>
    <row r="280" spans="2:9" ht="11.25" customHeight="1" x14ac:dyDescent="0.2">
      <c r="B280" s="93"/>
      <c r="C280" s="93"/>
      <c r="D280" s="126">
        <f t="shared" si="210"/>
        <v>50405</v>
      </c>
      <c r="E280" s="160">
        <f t="shared" si="211"/>
        <v>1</v>
      </c>
      <c r="F280" s="146">
        <f t="shared" si="209"/>
        <v>0</v>
      </c>
      <c r="H280" s="158"/>
      <c r="I280" s="158"/>
    </row>
    <row r="281" spans="2:9" ht="11.25" customHeight="1" x14ac:dyDescent="0.2">
      <c r="B281" s="93"/>
      <c r="C281" s="93"/>
      <c r="D281" s="126">
        <f t="shared" si="210"/>
        <v>50770</v>
      </c>
      <c r="E281" s="160">
        <f t="shared" si="211"/>
        <v>1</v>
      </c>
      <c r="F281" s="146">
        <f t="shared" si="209"/>
        <v>0</v>
      </c>
      <c r="H281" s="158"/>
      <c r="I281" s="158"/>
    </row>
    <row r="282" spans="2:9" ht="11.25" customHeight="1" x14ac:dyDescent="0.2">
      <c r="B282" s="93"/>
      <c r="C282" s="93"/>
      <c r="D282" s="89"/>
      <c r="E282" s="89"/>
      <c r="F282" s="89"/>
      <c r="H282" s="89"/>
      <c r="I282" s="89"/>
    </row>
    <row r="283" spans="2:9" ht="11.25" customHeight="1" x14ac:dyDescent="0.2">
      <c r="B283" s="93"/>
      <c r="C283" s="93"/>
      <c r="D283" s="93"/>
      <c r="E283" s="93"/>
      <c r="F283" s="93"/>
      <c r="H283" s="89"/>
      <c r="I283" s="89"/>
    </row>
    <row r="284" spans="2:9" ht="11.25" customHeight="1" x14ac:dyDescent="0.2"/>
    <row r="285" spans="2:9" ht="11.25" customHeight="1" x14ac:dyDescent="0.2"/>
    <row r="286" spans="2:9" ht="11.25" customHeight="1" x14ac:dyDescent="0.2"/>
    <row r="287" spans="2:9" ht="11.25" customHeight="1" x14ac:dyDescent="0.2"/>
    <row r="288" spans="2:9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</sheetData>
  <mergeCells count="1">
    <mergeCell ref="T70:U71"/>
  </mergeCells>
  <phoneticPr fontId="2" type="noConversion"/>
  <dataValidations count="1">
    <dataValidation type="list" allowBlank="1" showInputMessage="1" showErrorMessage="1" sqref="F1" xr:uid="{00000000-0002-0000-0100-000000000000}">
      <formula1>"분리과세,별도합산"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FFC000"/>
  </sheetPr>
  <dimension ref="A1:BB436"/>
  <sheetViews>
    <sheetView showGridLines="0" workbookViewId="0"/>
  </sheetViews>
  <sheetFormatPr defaultColWidth="9.140625" defaultRowHeight="11.25" outlineLevelRow="1" x14ac:dyDescent="0.2"/>
  <cols>
    <col min="1" max="1" width="10.28515625" style="67" customWidth="1"/>
    <col min="2" max="54" width="10.7109375" style="67" customWidth="1"/>
    <col min="55" max="16384" width="9.140625" style="67"/>
  </cols>
  <sheetData>
    <row r="1" spans="1:43" x14ac:dyDescent="0.2">
      <c r="A1" s="65"/>
      <c r="B1" s="180" t="s">
        <v>185</v>
      </c>
      <c r="C1" s="181"/>
      <c r="D1" s="307" t="s">
        <v>188</v>
      </c>
      <c r="E1" s="306">
        <v>2019</v>
      </c>
      <c r="F1" s="66"/>
      <c r="G1" s="66"/>
      <c r="H1" s="183" t="s">
        <v>186</v>
      </c>
      <c r="I1" s="184" t="s">
        <v>187</v>
      </c>
      <c r="J1" s="66"/>
      <c r="K1" s="66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</row>
    <row r="5" spans="1:43" x14ac:dyDescent="0.2">
      <c r="B5" s="186" t="s">
        <v>189</v>
      </c>
      <c r="C5" s="186" t="s">
        <v>190</v>
      </c>
      <c r="D5" s="186" t="s">
        <v>191</v>
      </c>
      <c r="E5" s="186" t="s">
        <v>192</v>
      </c>
      <c r="F5" s="186" t="s">
        <v>193</v>
      </c>
      <c r="G5" s="186" t="s">
        <v>194</v>
      </c>
      <c r="H5" s="186" t="s">
        <v>195</v>
      </c>
      <c r="I5" s="186" t="s">
        <v>196</v>
      </c>
      <c r="J5" s="186" t="s">
        <v>197</v>
      </c>
      <c r="K5" s="186" t="s">
        <v>198</v>
      </c>
      <c r="L5" s="186" t="s">
        <v>199</v>
      </c>
      <c r="M5" s="186" t="s">
        <v>200</v>
      </c>
      <c r="N5" s="186" t="s">
        <v>201</v>
      </c>
      <c r="O5" s="186" t="s">
        <v>202</v>
      </c>
      <c r="P5" s="186" t="s">
        <v>203</v>
      </c>
      <c r="Q5" s="186" t="s">
        <v>204</v>
      </c>
      <c r="R5" s="187">
        <f>E1</f>
        <v>2019</v>
      </c>
      <c r="S5" s="187">
        <f>R5+1</f>
        <v>2020</v>
      </c>
      <c r="T5" s="187">
        <f t="shared" ref="T5:AF5" si="0">S5+1</f>
        <v>2021</v>
      </c>
      <c r="U5" s="187">
        <f t="shared" si="0"/>
        <v>2022</v>
      </c>
      <c r="V5" s="187">
        <f t="shared" si="0"/>
        <v>2023</v>
      </c>
      <c r="W5" s="187">
        <f t="shared" si="0"/>
        <v>2024</v>
      </c>
      <c r="X5" s="187">
        <f t="shared" si="0"/>
        <v>2025</v>
      </c>
      <c r="Y5" s="187">
        <f t="shared" si="0"/>
        <v>2026</v>
      </c>
      <c r="Z5" s="187">
        <f t="shared" si="0"/>
        <v>2027</v>
      </c>
      <c r="AA5" s="187">
        <f t="shared" si="0"/>
        <v>2028</v>
      </c>
      <c r="AB5" s="187">
        <f t="shared" si="0"/>
        <v>2029</v>
      </c>
      <c r="AC5" s="187">
        <f t="shared" si="0"/>
        <v>2030</v>
      </c>
      <c r="AD5" s="187">
        <f t="shared" si="0"/>
        <v>2031</v>
      </c>
      <c r="AE5" s="187">
        <f t="shared" si="0"/>
        <v>2032</v>
      </c>
      <c r="AF5" s="187">
        <f t="shared" si="0"/>
        <v>2033</v>
      </c>
      <c r="AH5" s="135" t="s">
        <v>69</v>
      </c>
      <c r="AI5" s="135" t="s">
        <v>205</v>
      </c>
    </row>
    <row r="6" spans="1:43" x14ac:dyDescent="0.2">
      <c r="B6" s="92">
        <v>1</v>
      </c>
      <c r="C6" s="183" t="s">
        <v>206</v>
      </c>
      <c r="D6" s="188">
        <v>20</v>
      </c>
      <c r="E6" s="189">
        <v>1</v>
      </c>
      <c r="F6" s="190">
        <v>1200000</v>
      </c>
      <c r="G6" s="191">
        <v>0.1</v>
      </c>
      <c r="H6" s="192" t="b">
        <v>1</v>
      </c>
      <c r="I6" s="183" t="s">
        <v>207</v>
      </c>
      <c r="J6" s="193">
        <f t="shared" ref="J6:K30" si="1">SUMIFS($S$39:$S$46,$P$39:$P$46,$I6,$Q$39:$Q$46,"&lt;"&amp;$D6,$R$39:$R$46,"&gt;="&amp;$D6)</f>
        <v>0.5</v>
      </c>
      <c r="K6" s="193">
        <f>SUMIFS($T$39:$T$46,$P$39:$P$46,$I6,$Q$39:$Q$46,"&lt;"&amp;$D6,$R$39:$R$46,"&gt;="&amp;$D6)</f>
        <v>0.5</v>
      </c>
      <c r="L6" s="193">
        <f t="shared" ref="L6:L30" si="2">SUMIFS($U$39:$U$46,$P$39:$P$46,$I6,$Q$39:$Q$46,"&lt;"&amp;$D6,$R$39:$R$46,"&gt;="&amp;$D6)</f>
        <v>0</v>
      </c>
      <c r="M6" s="194">
        <v>2010</v>
      </c>
      <c r="N6" s="191">
        <v>0.02</v>
      </c>
      <c r="O6" s="195">
        <v>1</v>
      </c>
      <c r="P6" s="195">
        <v>1.1000000000000001</v>
      </c>
      <c r="Q6" s="195">
        <v>1.25</v>
      </c>
      <c r="R6" s="92">
        <f t="shared" ref="R6:AF21" si="3">SUMIFS($AZ:$AZ,$A:$A,R$5,$C:$C,$B6)</f>
        <v>1858.33845</v>
      </c>
      <c r="S6" s="92">
        <f t="shared" si="3"/>
        <v>2081.5500000000002</v>
      </c>
      <c r="T6" s="92">
        <f t="shared" si="3"/>
        <v>2327.0749500000002</v>
      </c>
      <c r="U6" s="92">
        <f t="shared" si="3"/>
        <v>2597.145300000001</v>
      </c>
      <c r="V6" s="92">
        <f t="shared" si="3"/>
        <v>2894.2162500000009</v>
      </c>
      <c r="W6" s="92">
        <f t="shared" si="3"/>
        <v>3220.9885200000008</v>
      </c>
      <c r="X6" s="92">
        <f t="shared" si="3"/>
        <v>3580.4329020000018</v>
      </c>
      <c r="Y6" s="92">
        <f t="shared" si="3"/>
        <v>3975.8172672000023</v>
      </c>
      <c r="Z6" s="92">
        <f t="shared" si="3"/>
        <v>4410.7362739200025</v>
      </c>
      <c r="AA6" s="92">
        <f t="shared" si="3"/>
        <v>4889.1440463120034</v>
      </c>
      <c r="AB6" s="92">
        <f t="shared" si="3"/>
        <v>5415.3901209432042</v>
      </c>
      <c r="AC6" s="92">
        <f t="shared" si="3"/>
        <v>5994.2589880375244</v>
      </c>
      <c r="AD6" s="92">
        <f t="shared" si="3"/>
        <v>6631.0135868412772</v>
      </c>
      <c r="AE6" s="92">
        <f t="shared" si="3"/>
        <v>7331.4431505254061</v>
      </c>
      <c r="AF6" s="92">
        <f t="shared" si="3"/>
        <v>8101.9158355779482</v>
      </c>
      <c r="AG6" s="196"/>
      <c r="AH6" s="197">
        <f t="array" ref="AH6:AH20">TRANSPOSE(R5:AF5)</f>
        <v>2019</v>
      </c>
      <c r="AI6" s="92">
        <f t="array" ref="AI6:AI20">TRANSPOSE(R31:AF31)</f>
        <v>2472.6666386319998</v>
      </c>
    </row>
    <row r="7" spans="1:43" x14ac:dyDescent="0.2">
      <c r="B7" s="92">
        <f>B6+1</f>
        <v>2</v>
      </c>
      <c r="C7" s="183" t="s">
        <v>208</v>
      </c>
      <c r="D7" s="188">
        <v>40</v>
      </c>
      <c r="E7" s="189">
        <v>2</v>
      </c>
      <c r="F7" s="190"/>
      <c r="G7" s="191">
        <v>0.01</v>
      </c>
      <c r="H7" s="192" t="b">
        <v>1</v>
      </c>
      <c r="I7" s="183" t="s">
        <v>209</v>
      </c>
      <c r="J7" s="193">
        <f t="shared" si="1"/>
        <v>0.5</v>
      </c>
      <c r="K7" s="193">
        <f t="shared" si="1"/>
        <v>0.5</v>
      </c>
      <c r="L7" s="193">
        <f t="shared" si="2"/>
        <v>0</v>
      </c>
      <c r="M7" s="194">
        <v>2010</v>
      </c>
      <c r="N7" s="191">
        <v>0.02</v>
      </c>
      <c r="O7" s="195">
        <v>1</v>
      </c>
      <c r="P7" s="195">
        <v>1.1000000000000001</v>
      </c>
      <c r="Q7" s="195">
        <v>1.25</v>
      </c>
      <c r="R7" s="92">
        <f t="shared" si="3"/>
        <v>9.9522800000000018</v>
      </c>
      <c r="S7" s="92">
        <f t="shared" si="3"/>
        <v>9.98</v>
      </c>
      <c r="T7" s="92">
        <f t="shared" si="3"/>
        <v>9.9918800000000001</v>
      </c>
      <c r="U7" s="92">
        <f t="shared" si="3"/>
        <v>9.9879200000000008</v>
      </c>
      <c r="V7" s="92">
        <f t="shared" si="3"/>
        <v>9.9681200000000008</v>
      </c>
      <c r="W7" s="92">
        <f t="shared" si="3"/>
        <v>9.93248</v>
      </c>
      <c r="X7" s="92">
        <f t="shared" si="3"/>
        <v>9.8809999999999985</v>
      </c>
      <c r="Y7" s="92">
        <f t="shared" si="3"/>
        <v>9.813679999999998</v>
      </c>
      <c r="Z7" s="92">
        <f t="shared" si="3"/>
        <v>9.7305199999999985</v>
      </c>
      <c r="AA7" s="92">
        <f t="shared" si="3"/>
        <v>9.6315200000000001</v>
      </c>
      <c r="AB7" s="92">
        <f t="shared" si="3"/>
        <v>9.5166799999999991</v>
      </c>
      <c r="AC7" s="92">
        <f t="shared" si="3"/>
        <v>9.386000000000001</v>
      </c>
      <c r="AD7" s="92">
        <f t="shared" si="3"/>
        <v>9.2394800000000021</v>
      </c>
      <c r="AE7" s="92">
        <f t="shared" si="3"/>
        <v>9.0771200000000007</v>
      </c>
      <c r="AF7" s="92">
        <f t="shared" si="3"/>
        <v>8.8989200000000004</v>
      </c>
      <c r="AH7" s="197">
        <v>2020</v>
      </c>
      <c r="AI7" s="92">
        <v>2697.5524336000008</v>
      </c>
    </row>
    <row r="8" spans="1:43" x14ac:dyDescent="0.2">
      <c r="B8" s="92">
        <f t="shared" ref="B8:B30" si="4">B7+1</f>
        <v>3</v>
      </c>
      <c r="C8" s="183" t="s">
        <v>210</v>
      </c>
      <c r="D8" s="188">
        <v>50</v>
      </c>
      <c r="E8" s="189">
        <v>3</v>
      </c>
      <c r="F8" s="190"/>
      <c r="G8" s="191">
        <v>0.02</v>
      </c>
      <c r="H8" s="192" t="b">
        <v>1</v>
      </c>
      <c r="I8" s="183" t="s">
        <v>209</v>
      </c>
      <c r="J8" s="193">
        <f t="shared" si="1"/>
        <v>0.5</v>
      </c>
      <c r="K8" s="193">
        <f t="shared" si="1"/>
        <v>0.5</v>
      </c>
      <c r="L8" s="193">
        <f t="shared" si="2"/>
        <v>0</v>
      </c>
      <c r="M8" s="194">
        <v>2010</v>
      </c>
      <c r="N8" s="191">
        <v>0.02</v>
      </c>
      <c r="O8" s="195">
        <v>1</v>
      </c>
      <c r="P8" s="195">
        <v>1.1000000000000001</v>
      </c>
      <c r="Q8" s="195">
        <v>1.25</v>
      </c>
      <c r="R8" s="92">
        <f t="shared" si="3"/>
        <v>12.91535</v>
      </c>
      <c r="S8" s="92">
        <f t="shared" si="3"/>
        <v>12.95</v>
      </c>
      <c r="T8" s="92">
        <f t="shared" si="3"/>
        <v>12.96485</v>
      </c>
      <c r="U8" s="92">
        <f t="shared" si="3"/>
        <v>12.959899999999999</v>
      </c>
      <c r="V8" s="92">
        <f t="shared" si="3"/>
        <v>12.93515</v>
      </c>
      <c r="W8" s="92">
        <f t="shared" si="3"/>
        <v>12.890600000000003</v>
      </c>
      <c r="X8" s="92">
        <f t="shared" si="3"/>
        <v>12.82625</v>
      </c>
      <c r="Y8" s="92">
        <f t="shared" si="3"/>
        <v>12.742100000000001</v>
      </c>
      <c r="Z8" s="92">
        <f t="shared" si="3"/>
        <v>12.63815</v>
      </c>
      <c r="AA8" s="92">
        <f t="shared" si="3"/>
        <v>12.514400000000002</v>
      </c>
      <c r="AB8" s="92">
        <f t="shared" si="3"/>
        <v>12.370850000000003</v>
      </c>
      <c r="AC8" s="92">
        <f t="shared" si="3"/>
        <v>12.2075</v>
      </c>
      <c r="AD8" s="92">
        <f t="shared" si="3"/>
        <v>12.024350000000005</v>
      </c>
      <c r="AE8" s="92">
        <f t="shared" si="3"/>
        <v>11.821400000000004</v>
      </c>
      <c r="AF8" s="92">
        <f t="shared" si="3"/>
        <v>11.598650000000003</v>
      </c>
      <c r="AH8" s="197">
        <v>2021</v>
      </c>
      <c r="AI8" s="92">
        <v>2943.5677480239997</v>
      </c>
    </row>
    <row r="9" spans="1:43" x14ac:dyDescent="0.2">
      <c r="B9" s="92">
        <f t="shared" si="4"/>
        <v>4</v>
      </c>
      <c r="C9" s="183" t="s">
        <v>211</v>
      </c>
      <c r="D9" s="188">
        <v>60</v>
      </c>
      <c r="E9" s="189">
        <v>4</v>
      </c>
      <c r="F9" s="190"/>
      <c r="G9" s="191">
        <v>0.03</v>
      </c>
      <c r="H9" s="192" t="b">
        <v>1</v>
      </c>
      <c r="I9" s="183" t="s">
        <v>209</v>
      </c>
      <c r="J9" s="193">
        <f t="shared" si="1"/>
        <v>0.5</v>
      </c>
      <c r="K9" s="193">
        <f t="shared" si="1"/>
        <v>0.5</v>
      </c>
      <c r="L9" s="193">
        <f t="shared" si="2"/>
        <v>0</v>
      </c>
      <c r="M9" s="194">
        <v>2010</v>
      </c>
      <c r="N9" s="191">
        <v>0.02</v>
      </c>
      <c r="O9" s="195">
        <v>1</v>
      </c>
      <c r="P9" s="195">
        <v>1.1000000000000001</v>
      </c>
      <c r="Q9" s="195">
        <v>1.25</v>
      </c>
      <c r="R9" s="92">
        <f t="shared" si="3"/>
        <v>16.604560000000003</v>
      </c>
      <c r="S9" s="92">
        <f t="shared" si="3"/>
        <v>16.660000000000004</v>
      </c>
      <c r="T9" s="92">
        <f t="shared" si="3"/>
        <v>16.683760000000003</v>
      </c>
      <c r="U9" s="92">
        <f t="shared" si="3"/>
        <v>16.675840000000001</v>
      </c>
      <c r="V9" s="92">
        <f t="shared" si="3"/>
        <v>16.636240000000001</v>
      </c>
      <c r="W9" s="92">
        <f t="shared" si="3"/>
        <v>16.564960000000003</v>
      </c>
      <c r="X9" s="92">
        <f t="shared" si="3"/>
        <v>16.462000000000003</v>
      </c>
      <c r="Y9" s="92">
        <f t="shared" si="3"/>
        <v>16.327360000000002</v>
      </c>
      <c r="Z9" s="92">
        <f t="shared" si="3"/>
        <v>16.161040000000003</v>
      </c>
      <c r="AA9" s="92">
        <f t="shared" si="3"/>
        <v>15.963040000000003</v>
      </c>
      <c r="AB9" s="92">
        <f t="shared" si="3"/>
        <v>15.733360000000005</v>
      </c>
      <c r="AC9" s="92">
        <f t="shared" si="3"/>
        <v>15.472000000000001</v>
      </c>
      <c r="AD9" s="92">
        <f t="shared" si="3"/>
        <v>15.178960000000007</v>
      </c>
      <c r="AE9" s="92">
        <f t="shared" si="3"/>
        <v>14.854240000000004</v>
      </c>
      <c r="AF9" s="92">
        <f t="shared" si="3"/>
        <v>14.49784</v>
      </c>
      <c r="AH9" s="197">
        <v>2022</v>
      </c>
      <c r="AI9" s="92">
        <v>3212.9445819040006</v>
      </c>
    </row>
    <row r="10" spans="1:43" x14ac:dyDescent="0.2">
      <c r="B10" s="92">
        <f t="shared" si="4"/>
        <v>5</v>
      </c>
      <c r="C10" s="183" t="s">
        <v>212</v>
      </c>
      <c r="D10" s="188">
        <v>85</v>
      </c>
      <c r="E10" s="189">
        <v>5</v>
      </c>
      <c r="F10" s="190"/>
      <c r="G10" s="191">
        <v>0.04</v>
      </c>
      <c r="H10" s="192" t="b">
        <v>1</v>
      </c>
      <c r="I10" s="183" t="s">
        <v>209</v>
      </c>
      <c r="J10" s="193">
        <f t="shared" si="1"/>
        <v>0.25</v>
      </c>
      <c r="K10" s="193">
        <f t="shared" si="1"/>
        <v>0.25</v>
      </c>
      <c r="L10" s="193">
        <f t="shared" si="2"/>
        <v>0</v>
      </c>
      <c r="M10" s="194">
        <v>2010</v>
      </c>
      <c r="N10" s="191">
        <v>0.02</v>
      </c>
      <c r="O10" s="195">
        <v>1</v>
      </c>
      <c r="P10" s="195">
        <v>1.1000000000000001</v>
      </c>
      <c r="Q10" s="195">
        <v>1.25</v>
      </c>
      <c r="R10" s="92">
        <f t="shared" si="3"/>
        <v>27.076824999999999</v>
      </c>
      <c r="S10" s="92">
        <f t="shared" si="3"/>
        <v>27.175000000000004</v>
      </c>
      <c r="T10" s="92">
        <f t="shared" si="3"/>
        <v>27.217075000000001</v>
      </c>
      <c r="U10" s="92">
        <f t="shared" si="3"/>
        <v>27.203049999999998</v>
      </c>
      <c r="V10" s="92">
        <f t="shared" si="3"/>
        <v>27.132925</v>
      </c>
      <c r="W10" s="92">
        <f t="shared" si="3"/>
        <v>27.006700000000002</v>
      </c>
      <c r="X10" s="92">
        <f t="shared" si="3"/>
        <v>26.824375000000003</v>
      </c>
      <c r="Y10" s="92">
        <f t="shared" si="3"/>
        <v>26.585949999999997</v>
      </c>
      <c r="Z10" s="92">
        <f t="shared" si="3"/>
        <v>26.29142499999999</v>
      </c>
      <c r="AA10" s="92">
        <f t="shared" si="3"/>
        <v>25.940799999999996</v>
      </c>
      <c r="AB10" s="92">
        <f t="shared" si="3"/>
        <v>25.534075000000001</v>
      </c>
      <c r="AC10" s="92">
        <f t="shared" si="3"/>
        <v>25.071249999999999</v>
      </c>
      <c r="AD10" s="92">
        <f t="shared" si="3"/>
        <v>24.552325000000003</v>
      </c>
      <c r="AE10" s="92">
        <f t="shared" si="3"/>
        <v>24.001840000000009</v>
      </c>
      <c r="AF10" s="92">
        <f t="shared" si="3"/>
        <v>23.496940000000009</v>
      </c>
      <c r="AH10" s="197">
        <v>2023</v>
      </c>
      <c r="AI10" s="92">
        <v>3508.1381352400008</v>
      </c>
    </row>
    <row r="11" spans="1:43" x14ac:dyDescent="0.2">
      <c r="B11" s="92">
        <f t="shared" si="4"/>
        <v>6</v>
      </c>
      <c r="C11" s="183" t="s">
        <v>213</v>
      </c>
      <c r="D11" s="188">
        <v>90</v>
      </c>
      <c r="E11" s="189">
        <v>5</v>
      </c>
      <c r="F11" s="190"/>
      <c r="G11" s="191">
        <v>0.05</v>
      </c>
      <c r="H11" s="192" t="b">
        <v>1</v>
      </c>
      <c r="I11" s="183" t="s">
        <v>209</v>
      </c>
      <c r="J11" s="193">
        <f t="shared" si="1"/>
        <v>0</v>
      </c>
      <c r="K11" s="193">
        <f t="shared" si="1"/>
        <v>0</v>
      </c>
      <c r="L11" s="193">
        <f t="shared" si="2"/>
        <v>0</v>
      </c>
      <c r="M11" s="194">
        <v>2010</v>
      </c>
      <c r="N11" s="191">
        <v>0.02</v>
      </c>
      <c r="O11" s="195">
        <v>1</v>
      </c>
      <c r="P11" s="195">
        <v>1.1000000000000001</v>
      </c>
      <c r="Q11" s="195">
        <v>1.25</v>
      </c>
      <c r="R11" s="92">
        <f t="shared" si="3"/>
        <v>29.546050000000001</v>
      </c>
      <c r="S11" s="92">
        <f t="shared" si="3"/>
        <v>29.650000000000006</v>
      </c>
      <c r="T11" s="92">
        <f t="shared" si="3"/>
        <v>29.69455</v>
      </c>
      <c r="U11" s="92">
        <f t="shared" si="3"/>
        <v>29.679699999999997</v>
      </c>
      <c r="V11" s="92">
        <f t="shared" si="3"/>
        <v>29.605449999999998</v>
      </c>
      <c r="W11" s="92">
        <f t="shared" si="3"/>
        <v>29.471799999999995</v>
      </c>
      <c r="X11" s="92">
        <f t="shared" si="3"/>
        <v>29.278750000000002</v>
      </c>
      <c r="Y11" s="92">
        <f t="shared" si="3"/>
        <v>29.026299999999999</v>
      </c>
      <c r="Z11" s="92">
        <f t="shared" si="3"/>
        <v>28.714449999999992</v>
      </c>
      <c r="AA11" s="92">
        <f t="shared" si="3"/>
        <v>28.343199999999996</v>
      </c>
      <c r="AB11" s="92">
        <f t="shared" si="3"/>
        <v>27.91255000000001</v>
      </c>
      <c r="AC11" s="92">
        <f t="shared" si="3"/>
        <v>27.422499999999999</v>
      </c>
      <c r="AD11" s="92">
        <f t="shared" si="3"/>
        <v>26.873050000000013</v>
      </c>
      <c r="AE11" s="92">
        <f t="shared" si="3"/>
        <v>26.26420000000001</v>
      </c>
      <c r="AF11" s="92">
        <f t="shared" si="3"/>
        <v>25.595950000000009</v>
      </c>
      <c r="AH11" s="197">
        <v>2024</v>
      </c>
      <c r="AI11" s="92">
        <v>3831.8491280320004</v>
      </c>
    </row>
    <row r="12" spans="1:43" x14ac:dyDescent="0.2">
      <c r="B12" s="92">
        <f t="shared" si="4"/>
        <v>7</v>
      </c>
      <c r="C12" s="183" t="s">
        <v>214</v>
      </c>
      <c r="D12" s="188">
        <v>30</v>
      </c>
      <c r="E12" s="189">
        <v>5</v>
      </c>
      <c r="F12" s="190"/>
      <c r="G12" s="191">
        <v>0.01</v>
      </c>
      <c r="H12" s="192" t="b">
        <v>1</v>
      </c>
      <c r="I12" s="183" t="s">
        <v>215</v>
      </c>
      <c r="J12" s="193">
        <f t="shared" si="1"/>
        <v>1</v>
      </c>
      <c r="K12" s="193">
        <f t="shared" si="1"/>
        <v>1</v>
      </c>
      <c r="L12" s="193">
        <f t="shared" si="2"/>
        <v>0</v>
      </c>
      <c r="M12" s="194">
        <v>2010</v>
      </c>
      <c r="N12" s="191">
        <v>0.02</v>
      </c>
      <c r="O12" s="195">
        <v>1</v>
      </c>
      <c r="P12" s="195">
        <v>1.1000000000000001</v>
      </c>
      <c r="Q12" s="195">
        <v>1.25</v>
      </c>
      <c r="R12" s="92">
        <f t="shared" si="3"/>
        <v>6.9892100000000017</v>
      </c>
      <c r="S12" s="92">
        <f t="shared" si="3"/>
        <v>7.0100000000000016</v>
      </c>
      <c r="T12" s="92">
        <f t="shared" si="3"/>
        <v>7.0189100000000018</v>
      </c>
      <c r="U12" s="92">
        <f t="shared" si="3"/>
        <v>7.0159400000000023</v>
      </c>
      <c r="V12" s="92">
        <f t="shared" si="3"/>
        <v>7.0010900000000014</v>
      </c>
      <c r="W12" s="92">
        <f t="shared" si="3"/>
        <v>6.9743600000000026</v>
      </c>
      <c r="X12" s="92">
        <f t="shared" si="3"/>
        <v>6.9357500000000023</v>
      </c>
      <c r="Y12" s="92">
        <f t="shared" si="3"/>
        <v>6.8852600000000024</v>
      </c>
      <c r="Z12" s="92">
        <f t="shared" si="3"/>
        <v>6.822890000000001</v>
      </c>
      <c r="AA12" s="92">
        <f t="shared" si="3"/>
        <v>6.7486400000000017</v>
      </c>
      <c r="AB12" s="92">
        <f t="shared" si="3"/>
        <v>6.6625100000000028</v>
      </c>
      <c r="AC12" s="92">
        <f t="shared" si="3"/>
        <v>6.5645000000000024</v>
      </c>
      <c r="AD12" s="92">
        <f t="shared" si="3"/>
        <v>6.4546100000000024</v>
      </c>
      <c r="AE12" s="92">
        <f t="shared" si="3"/>
        <v>6.3328400000000027</v>
      </c>
      <c r="AF12" s="92">
        <f t="shared" si="3"/>
        <v>6.1991899999999998</v>
      </c>
      <c r="AH12" s="197">
        <v>2025</v>
      </c>
      <c r="AI12" s="92">
        <v>4187.0483522800023</v>
      </c>
    </row>
    <row r="13" spans="1:43" x14ac:dyDescent="0.2">
      <c r="B13" s="92">
        <f t="shared" si="4"/>
        <v>8</v>
      </c>
      <c r="C13" s="183" t="s">
        <v>216</v>
      </c>
      <c r="D13" s="188">
        <v>50</v>
      </c>
      <c r="E13" s="189">
        <v>4</v>
      </c>
      <c r="F13" s="190"/>
      <c r="G13" s="191">
        <v>0.02</v>
      </c>
      <c r="H13" s="192" t="b">
        <v>1</v>
      </c>
      <c r="I13" s="183" t="s">
        <v>215</v>
      </c>
      <c r="J13" s="193">
        <f t="shared" si="1"/>
        <v>0.75</v>
      </c>
      <c r="K13" s="193">
        <f t="shared" si="1"/>
        <v>0.75</v>
      </c>
      <c r="L13" s="193">
        <f t="shared" si="2"/>
        <v>0</v>
      </c>
      <c r="M13" s="194">
        <v>2010</v>
      </c>
      <c r="N13" s="191">
        <v>0.02</v>
      </c>
      <c r="O13" s="195">
        <v>1</v>
      </c>
      <c r="P13" s="195">
        <v>1.1000000000000001</v>
      </c>
      <c r="Q13" s="195">
        <v>1.25</v>
      </c>
      <c r="R13" s="92">
        <f t="shared" si="3"/>
        <v>12.91535</v>
      </c>
      <c r="S13" s="92">
        <f t="shared" si="3"/>
        <v>12.95</v>
      </c>
      <c r="T13" s="92">
        <f t="shared" si="3"/>
        <v>12.96485</v>
      </c>
      <c r="U13" s="92">
        <f t="shared" si="3"/>
        <v>12.959899999999999</v>
      </c>
      <c r="V13" s="92">
        <f t="shared" si="3"/>
        <v>12.93515</v>
      </c>
      <c r="W13" s="92">
        <f t="shared" si="3"/>
        <v>12.890600000000003</v>
      </c>
      <c r="X13" s="92">
        <f t="shared" si="3"/>
        <v>12.82625</v>
      </c>
      <c r="Y13" s="92">
        <f t="shared" si="3"/>
        <v>12.742100000000001</v>
      </c>
      <c r="Z13" s="92">
        <f t="shared" si="3"/>
        <v>12.63815</v>
      </c>
      <c r="AA13" s="92">
        <f t="shared" si="3"/>
        <v>12.514400000000002</v>
      </c>
      <c r="AB13" s="92">
        <f t="shared" si="3"/>
        <v>12.370850000000003</v>
      </c>
      <c r="AC13" s="92">
        <f t="shared" si="3"/>
        <v>12.2075</v>
      </c>
      <c r="AD13" s="92">
        <f t="shared" si="3"/>
        <v>12.024350000000005</v>
      </c>
      <c r="AE13" s="92">
        <f t="shared" si="3"/>
        <v>11.821400000000004</v>
      </c>
      <c r="AF13" s="92">
        <f t="shared" si="3"/>
        <v>11.598650000000003</v>
      </c>
      <c r="AH13" s="197">
        <v>2026</v>
      </c>
      <c r="AI13" s="92">
        <v>4577.003679184003</v>
      </c>
    </row>
    <row r="14" spans="1:43" x14ac:dyDescent="0.2">
      <c r="B14" s="92">
        <f t="shared" si="4"/>
        <v>9</v>
      </c>
      <c r="C14" s="183" t="s">
        <v>217</v>
      </c>
      <c r="D14" s="188">
        <v>60</v>
      </c>
      <c r="E14" s="189">
        <v>3</v>
      </c>
      <c r="F14" s="190"/>
      <c r="G14" s="191">
        <v>0.01</v>
      </c>
      <c r="H14" s="192" t="b">
        <v>1</v>
      </c>
      <c r="I14" s="183" t="s">
        <v>215</v>
      </c>
      <c r="J14" s="193">
        <f t="shared" si="1"/>
        <v>0.75</v>
      </c>
      <c r="K14" s="193">
        <f t="shared" si="1"/>
        <v>0.75</v>
      </c>
      <c r="L14" s="193">
        <f t="shared" si="2"/>
        <v>0</v>
      </c>
      <c r="M14" s="194">
        <v>2010</v>
      </c>
      <c r="N14" s="191">
        <v>0.02</v>
      </c>
      <c r="O14" s="195">
        <v>1</v>
      </c>
      <c r="P14" s="195">
        <v>1.1000000000000001</v>
      </c>
      <c r="Q14" s="195">
        <v>1.25</v>
      </c>
      <c r="R14" s="92">
        <f t="shared" si="3"/>
        <v>16.604560000000003</v>
      </c>
      <c r="S14" s="92">
        <f t="shared" si="3"/>
        <v>16.660000000000004</v>
      </c>
      <c r="T14" s="92">
        <f t="shared" si="3"/>
        <v>16.683760000000003</v>
      </c>
      <c r="U14" s="92">
        <f t="shared" si="3"/>
        <v>16.675840000000001</v>
      </c>
      <c r="V14" s="92">
        <f t="shared" si="3"/>
        <v>16.636240000000001</v>
      </c>
      <c r="W14" s="92">
        <f t="shared" si="3"/>
        <v>16.564960000000003</v>
      </c>
      <c r="X14" s="92">
        <f t="shared" si="3"/>
        <v>16.462000000000003</v>
      </c>
      <c r="Y14" s="92">
        <f t="shared" si="3"/>
        <v>16.327360000000002</v>
      </c>
      <c r="Z14" s="92">
        <f t="shared" si="3"/>
        <v>16.161040000000003</v>
      </c>
      <c r="AA14" s="92">
        <f t="shared" si="3"/>
        <v>15.963040000000003</v>
      </c>
      <c r="AB14" s="92">
        <f t="shared" si="3"/>
        <v>15.733360000000005</v>
      </c>
      <c r="AC14" s="92">
        <f t="shared" si="3"/>
        <v>15.472000000000001</v>
      </c>
      <c r="AD14" s="92">
        <f t="shared" si="3"/>
        <v>15.178960000000007</v>
      </c>
      <c r="AE14" s="92">
        <f t="shared" si="3"/>
        <v>14.854240000000004</v>
      </c>
      <c r="AF14" s="92">
        <f t="shared" si="3"/>
        <v>14.49784</v>
      </c>
      <c r="AH14" s="197">
        <v>2027</v>
      </c>
      <c r="AI14" s="92">
        <v>5005.3097670640027</v>
      </c>
    </row>
    <row r="15" spans="1:43" x14ac:dyDescent="0.2">
      <c r="B15" s="92">
        <f t="shared" si="4"/>
        <v>10</v>
      </c>
      <c r="C15" s="183" t="s">
        <v>218</v>
      </c>
      <c r="D15" s="188">
        <v>90</v>
      </c>
      <c r="E15" s="189">
        <v>2</v>
      </c>
      <c r="F15" s="190"/>
      <c r="G15" s="191">
        <v>0.03</v>
      </c>
      <c r="H15" s="192" t="b">
        <v>1</v>
      </c>
      <c r="I15" s="183" t="s">
        <v>215</v>
      </c>
      <c r="J15" s="193">
        <f t="shared" si="1"/>
        <v>0</v>
      </c>
      <c r="K15" s="193">
        <f t="shared" si="1"/>
        <v>0</v>
      </c>
      <c r="L15" s="193">
        <f t="shared" si="2"/>
        <v>0</v>
      </c>
      <c r="M15" s="194">
        <v>2010</v>
      </c>
      <c r="N15" s="191">
        <v>0.02</v>
      </c>
      <c r="O15" s="195">
        <v>1</v>
      </c>
      <c r="P15" s="195">
        <v>1.1000000000000001</v>
      </c>
      <c r="Q15" s="195">
        <v>1.25</v>
      </c>
      <c r="R15" s="92">
        <f t="shared" si="3"/>
        <v>29.546050000000001</v>
      </c>
      <c r="S15" s="92">
        <f t="shared" si="3"/>
        <v>29.650000000000006</v>
      </c>
      <c r="T15" s="92">
        <f t="shared" si="3"/>
        <v>29.69455</v>
      </c>
      <c r="U15" s="92">
        <f t="shared" si="3"/>
        <v>29.679699999999997</v>
      </c>
      <c r="V15" s="92">
        <f t="shared" si="3"/>
        <v>29.605449999999998</v>
      </c>
      <c r="W15" s="92">
        <f t="shared" si="3"/>
        <v>29.471799999999995</v>
      </c>
      <c r="X15" s="92">
        <f t="shared" si="3"/>
        <v>29.278750000000002</v>
      </c>
      <c r="Y15" s="92">
        <f t="shared" si="3"/>
        <v>29.026299999999999</v>
      </c>
      <c r="Z15" s="92">
        <f t="shared" si="3"/>
        <v>28.714449999999992</v>
      </c>
      <c r="AA15" s="92">
        <f t="shared" si="3"/>
        <v>28.343199999999996</v>
      </c>
      <c r="AB15" s="92">
        <f t="shared" si="3"/>
        <v>27.91255000000001</v>
      </c>
      <c r="AC15" s="92">
        <f t="shared" si="3"/>
        <v>27.422499999999999</v>
      </c>
      <c r="AD15" s="92">
        <f t="shared" si="3"/>
        <v>26.873050000000013</v>
      </c>
      <c r="AE15" s="92">
        <f t="shared" si="3"/>
        <v>26.26420000000001</v>
      </c>
      <c r="AF15" s="92">
        <f t="shared" si="3"/>
        <v>25.595950000000009</v>
      </c>
      <c r="AH15" s="197">
        <v>2028</v>
      </c>
      <c r="AI15" s="92">
        <v>5475.9207400720034</v>
      </c>
    </row>
    <row r="16" spans="1:43" x14ac:dyDescent="0.2">
      <c r="B16" s="92">
        <f t="shared" si="4"/>
        <v>11</v>
      </c>
      <c r="C16" s="183" t="s">
        <v>219</v>
      </c>
      <c r="D16" s="188">
        <v>92</v>
      </c>
      <c r="E16" s="189">
        <v>1</v>
      </c>
      <c r="F16" s="190"/>
      <c r="G16" s="191">
        <v>0.01</v>
      </c>
      <c r="H16" s="192" t="b">
        <v>1</v>
      </c>
      <c r="I16" s="183" t="s">
        <v>220</v>
      </c>
      <c r="J16" s="193">
        <f t="shared" si="1"/>
        <v>0</v>
      </c>
      <c r="K16" s="193">
        <f t="shared" si="1"/>
        <v>0</v>
      </c>
      <c r="L16" s="193">
        <f t="shared" si="2"/>
        <v>0</v>
      </c>
      <c r="M16" s="194">
        <v>1988</v>
      </c>
      <c r="N16" s="191">
        <v>0.02</v>
      </c>
      <c r="O16" s="195">
        <v>1</v>
      </c>
      <c r="P16" s="195">
        <v>1.1000000000000001</v>
      </c>
      <c r="Q16" s="195">
        <v>1.24</v>
      </c>
      <c r="R16" s="92">
        <f t="shared" si="3"/>
        <v>10.631733632000001</v>
      </c>
      <c r="S16" s="92">
        <f t="shared" si="3"/>
        <v>10.297433600000002</v>
      </c>
      <c r="T16" s="92">
        <f t="shared" si="3"/>
        <v>9.9269930239999997</v>
      </c>
      <c r="U16" s="92">
        <f t="shared" si="3"/>
        <v>9.5204119039999995</v>
      </c>
      <c r="V16" s="92">
        <f t="shared" si="3"/>
        <v>9.0776902399999972</v>
      </c>
      <c r="W16" s="92">
        <f t="shared" si="3"/>
        <v>8.5988280320000019</v>
      </c>
      <c r="X16" s="92">
        <f t="shared" si="3"/>
        <v>8.083825280000001</v>
      </c>
      <c r="Y16" s="92">
        <f t="shared" si="3"/>
        <v>7.5326819839999981</v>
      </c>
      <c r="Z16" s="92">
        <f t="shared" si="3"/>
        <v>6.9453981439999986</v>
      </c>
      <c r="AA16" s="92">
        <f t="shared" si="3"/>
        <v>6.3219737599999988</v>
      </c>
      <c r="AB16" s="92">
        <f t="shared" si="3"/>
        <v>6.5026764799999981</v>
      </c>
      <c r="AC16" s="92">
        <f t="shared" si="3"/>
        <v>6.6833791999999992</v>
      </c>
      <c r="AD16" s="92">
        <f t="shared" si="3"/>
        <v>6.8640819200000003</v>
      </c>
      <c r="AE16" s="92">
        <f t="shared" si="3"/>
        <v>7.0447846399999996</v>
      </c>
      <c r="AF16" s="92">
        <f t="shared" si="3"/>
        <v>7.2254873599999989</v>
      </c>
      <c r="AH16" s="197">
        <v>2029</v>
      </c>
      <c r="AI16" s="92">
        <v>5994.0264024232038</v>
      </c>
    </row>
    <row r="17" spans="2:35" x14ac:dyDescent="0.2">
      <c r="B17" s="92">
        <f t="shared" si="4"/>
        <v>12</v>
      </c>
      <c r="C17" s="183"/>
      <c r="D17" s="188"/>
      <c r="E17" s="189"/>
      <c r="F17" s="190"/>
      <c r="G17" s="191"/>
      <c r="H17" s="192"/>
      <c r="I17" s="183"/>
      <c r="J17" s="193">
        <f t="shared" si="1"/>
        <v>0</v>
      </c>
      <c r="K17" s="193">
        <f t="shared" si="1"/>
        <v>0</v>
      </c>
      <c r="L17" s="193">
        <f t="shared" si="2"/>
        <v>0</v>
      </c>
      <c r="M17" s="194"/>
      <c r="N17" s="191"/>
      <c r="O17" s="195"/>
      <c r="P17" s="195"/>
      <c r="Q17" s="195"/>
      <c r="R17" s="92">
        <f t="shared" si="3"/>
        <v>0</v>
      </c>
      <c r="S17" s="92">
        <f t="shared" si="3"/>
        <v>0</v>
      </c>
      <c r="T17" s="92">
        <f t="shared" si="3"/>
        <v>0</v>
      </c>
      <c r="U17" s="92">
        <f t="shared" si="3"/>
        <v>0</v>
      </c>
      <c r="V17" s="92">
        <f t="shared" si="3"/>
        <v>0</v>
      </c>
      <c r="W17" s="92">
        <f t="shared" si="3"/>
        <v>0</v>
      </c>
      <c r="X17" s="92">
        <f t="shared" si="3"/>
        <v>0</v>
      </c>
      <c r="Y17" s="92">
        <f t="shared" si="3"/>
        <v>0</v>
      </c>
      <c r="Z17" s="92">
        <f t="shared" si="3"/>
        <v>0</v>
      </c>
      <c r="AA17" s="92">
        <f t="shared" si="3"/>
        <v>0</v>
      </c>
      <c r="AB17" s="92">
        <f t="shared" si="3"/>
        <v>0</v>
      </c>
      <c r="AC17" s="92">
        <f t="shared" si="3"/>
        <v>0</v>
      </c>
      <c r="AD17" s="92">
        <f t="shared" si="3"/>
        <v>0</v>
      </c>
      <c r="AE17" s="92">
        <f t="shared" si="3"/>
        <v>0</v>
      </c>
      <c r="AF17" s="92">
        <f t="shared" si="3"/>
        <v>0</v>
      </c>
      <c r="AH17" s="197">
        <v>2030</v>
      </c>
      <c r="AI17" s="92">
        <v>6563.607117237525</v>
      </c>
    </row>
    <row r="18" spans="2:35" x14ac:dyDescent="0.2">
      <c r="B18" s="92">
        <f t="shared" si="4"/>
        <v>13</v>
      </c>
      <c r="C18" s="183"/>
      <c r="D18" s="188"/>
      <c r="E18" s="189"/>
      <c r="F18" s="190"/>
      <c r="G18" s="191"/>
      <c r="H18" s="192"/>
      <c r="I18" s="183"/>
      <c r="J18" s="193">
        <f t="shared" si="1"/>
        <v>0</v>
      </c>
      <c r="K18" s="193">
        <f t="shared" si="1"/>
        <v>0</v>
      </c>
      <c r="L18" s="193">
        <f t="shared" si="2"/>
        <v>0</v>
      </c>
      <c r="M18" s="194"/>
      <c r="N18" s="191"/>
      <c r="O18" s="195"/>
      <c r="P18" s="195"/>
      <c r="Q18" s="195"/>
      <c r="R18" s="92">
        <f t="shared" si="3"/>
        <v>0</v>
      </c>
      <c r="S18" s="92">
        <f t="shared" si="3"/>
        <v>0</v>
      </c>
      <c r="T18" s="92">
        <f t="shared" si="3"/>
        <v>0</v>
      </c>
      <c r="U18" s="92">
        <f t="shared" si="3"/>
        <v>0</v>
      </c>
      <c r="V18" s="92">
        <f t="shared" si="3"/>
        <v>0</v>
      </c>
      <c r="W18" s="92">
        <f t="shared" si="3"/>
        <v>0</v>
      </c>
      <c r="X18" s="92">
        <f t="shared" si="3"/>
        <v>0</v>
      </c>
      <c r="Y18" s="92">
        <f t="shared" si="3"/>
        <v>0</v>
      </c>
      <c r="Z18" s="92">
        <f t="shared" si="3"/>
        <v>0</v>
      </c>
      <c r="AA18" s="92">
        <f t="shared" si="3"/>
        <v>0</v>
      </c>
      <c r="AB18" s="92">
        <f t="shared" si="3"/>
        <v>0</v>
      </c>
      <c r="AC18" s="92">
        <f t="shared" si="3"/>
        <v>0</v>
      </c>
      <c r="AD18" s="92">
        <f t="shared" si="3"/>
        <v>0</v>
      </c>
      <c r="AE18" s="92">
        <f t="shared" si="3"/>
        <v>0</v>
      </c>
      <c r="AF18" s="92">
        <f t="shared" si="3"/>
        <v>0</v>
      </c>
      <c r="AH18" s="197">
        <v>2031</v>
      </c>
      <c r="AI18" s="92">
        <v>7189.9258237612767</v>
      </c>
    </row>
    <row r="19" spans="2:35" x14ac:dyDescent="0.2">
      <c r="B19" s="92">
        <f t="shared" si="4"/>
        <v>14</v>
      </c>
      <c r="C19" s="183"/>
      <c r="D19" s="188"/>
      <c r="E19" s="189"/>
      <c r="F19" s="190"/>
      <c r="G19" s="191"/>
      <c r="H19" s="192"/>
      <c r="I19" s="183"/>
      <c r="J19" s="193">
        <f t="shared" si="1"/>
        <v>0</v>
      </c>
      <c r="K19" s="193">
        <f t="shared" si="1"/>
        <v>0</v>
      </c>
      <c r="L19" s="193">
        <f t="shared" si="2"/>
        <v>0</v>
      </c>
      <c r="M19" s="194"/>
      <c r="N19" s="191"/>
      <c r="O19" s="195"/>
      <c r="P19" s="195"/>
      <c r="Q19" s="195"/>
      <c r="R19" s="92">
        <f t="shared" si="3"/>
        <v>0</v>
      </c>
      <c r="S19" s="92">
        <f t="shared" si="3"/>
        <v>0</v>
      </c>
      <c r="T19" s="92">
        <f t="shared" si="3"/>
        <v>0</v>
      </c>
      <c r="U19" s="92">
        <f t="shared" si="3"/>
        <v>0</v>
      </c>
      <c r="V19" s="92">
        <f t="shared" si="3"/>
        <v>0</v>
      </c>
      <c r="W19" s="92">
        <f t="shared" si="3"/>
        <v>0</v>
      </c>
      <c r="X19" s="92">
        <f t="shared" si="3"/>
        <v>0</v>
      </c>
      <c r="Y19" s="92">
        <f t="shared" si="3"/>
        <v>0</v>
      </c>
      <c r="Z19" s="92">
        <f t="shared" si="3"/>
        <v>0</v>
      </c>
      <c r="AA19" s="92">
        <f t="shared" si="3"/>
        <v>0</v>
      </c>
      <c r="AB19" s="92">
        <f t="shared" si="3"/>
        <v>0</v>
      </c>
      <c r="AC19" s="92">
        <f t="shared" si="3"/>
        <v>0</v>
      </c>
      <c r="AD19" s="92">
        <f t="shared" si="3"/>
        <v>0</v>
      </c>
      <c r="AE19" s="92">
        <f t="shared" si="3"/>
        <v>0</v>
      </c>
      <c r="AF19" s="92">
        <f t="shared" si="3"/>
        <v>0</v>
      </c>
      <c r="AH19" s="197">
        <v>2032</v>
      </c>
      <c r="AI19" s="92">
        <v>7878.8944551654067</v>
      </c>
    </row>
    <row r="20" spans="2:35" x14ac:dyDescent="0.2">
      <c r="B20" s="92">
        <f t="shared" si="4"/>
        <v>15</v>
      </c>
      <c r="C20" s="183"/>
      <c r="D20" s="188"/>
      <c r="E20" s="189"/>
      <c r="F20" s="190"/>
      <c r="G20" s="191"/>
      <c r="H20" s="192"/>
      <c r="I20" s="183"/>
      <c r="J20" s="193">
        <f t="shared" si="1"/>
        <v>0</v>
      </c>
      <c r="K20" s="193">
        <f t="shared" si="1"/>
        <v>0</v>
      </c>
      <c r="L20" s="193">
        <f t="shared" si="2"/>
        <v>0</v>
      </c>
      <c r="M20" s="194"/>
      <c r="N20" s="191"/>
      <c r="O20" s="195"/>
      <c r="P20" s="195"/>
      <c r="Q20" s="195"/>
      <c r="R20" s="92">
        <f t="shared" si="3"/>
        <v>0</v>
      </c>
      <c r="S20" s="92">
        <f t="shared" si="3"/>
        <v>0</v>
      </c>
      <c r="T20" s="92">
        <f t="shared" si="3"/>
        <v>0</v>
      </c>
      <c r="U20" s="92">
        <f t="shared" si="3"/>
        <v>0</v>
      </c>
      <c r="V20" s="92">
        <f t="shared" si="3"/>
        <v>0</v>
      </c>
      <c r="W20" s="92">
        <f t="shared" si="3"/>
        <v>0</v>
      </c>
      <c r="X20" s="92">
        <f t="shared" si="3"/>
        <v>0</v>
      </c>
      <c r="Y20" s="92">
        <f t="shared" si="3"/>
        <v>0</v>
      </c>
      <c r="Z20" s="92">
        <f t="shared" si="3"/>
        <v>0</v>
      </c>
      <c r="AA20" s="92">
        <f t="shared" si="3"/>
        <v>0</v>
      </c>
      <c r="AB20" s="92">
        <f t="shared" si="3"/>
        <v>0</v>
      </c>
      <c r="AC20" s="92">
        <f t="shared" si="3"/>
        <v>0</v>
      </c>
      <c r="AD20" s="92">
        <f t="shared" si="3"/>
        <v>0</v>
      </c>
      <c r="AE20" s="92">
        <f t="shared" si="3"/>
        <v>0</v>
      </c>
      <c r="AF20" s="92">
        <f t="shared" si="3"/>
        <v>0</v>
      </c>
      <c r="AH20" s="172">
        <v>2033</v>
      </c>
      <c r="AI20" s="139">
        <v>8637.2668929379488</v>
      </c>
    </row>
    <row r="21" spans="2:35" x14ac:dyDescent="0.2">
      <c r="B21" s="92">
        <f t="shared" si="4"/>
        <v>16</v>
      </c>
      <c r="C21" s="183"/>
      <c r="D21" s="188"/>
      <c r="E21" s="189"/>
      <c r="F21" s="190"/>
      <c r="G21" s="191"/>
      <c r="H21" s="192"/>
      <c r="I21" s="183"/>
      <c r="J21" s="193">
        <f t="shared" si="1"/>
        <v>0</v>
      </c>
      <c r="K21" s="193">
        <f t="shared" si="1"/>
        <v>0</v>
      </c>
      <c r="L21" s="193">
        <f t="shared" si="2"/>
        <v>0</v>
      </c>
      <c r="M21" s="194"/>
      <c r="N21" s="191"/>
      <c r="O21" s="195"/>
      <c r="P21" s="195"/>
      <c r="Q21" s="195"/>
      <c r="R21" s="92">
        <f t="shared" si="3"/>
        <v>0</v>
      </c>
      <c r="S21" s="92">
        <f t="shared" si="3"/>
        <v>0</v>
      </c>
      <c r="T21" s="92">
        <f t="shared" si="3"/>
        <v>0</v>
      </c>
      <c r="U21" s="92">
        <f t="shared" si="3"/>
        <v>0</v>
      </c>
      <c r="V21" s="92">
        <f t="shared" si="3"/>
        <v>0</v>
      </c>
      <c r="W21" s="92">
        <f t="shared" si="3"/>
        <v>0</v>
      </c>
      <c r="X21" s="92">
        <f t="shared" si="3"/>
        <v>0</v>
      </c>
      <c r="Y21" s="92">
        <f t="shared" si="3"/>
        <v>0</v>
      </c>
      <c r="Z21" s="92">
        <f t="shared" si="3"/>
        <v>0</v>
      </c>
      <c r="AA21" s="92">
        <f t="shared" si="3"/>
        <v>0</v>
      </c>
      <c r="AB21" s="92">
        <f t="shared" si="3"/>
        <v>0</v>
      </c>
      <c r="AC21" s="92">
        <f t="shared" si="3"/>
        <v>0</v>
      </c>
      <c r="AD21" s="92">
        <f t="shared" si="3"/>
        <v>0</v>
      </c>
      <c r="AE21" s="92">
        <f t="shared" si="3"/>
        <v>0</v>
      </c>
      <c r="AF21" s="92">
        <f t="shared" si="3"/>
        <v>0</v>
      </c>
      <c r="AH21" s="135" t="s">
        <v>221</v>
      </c>
      <c r="AI21" s="198">
        <f>SUM(AI6:AI20)</f>
        <v>74175.721895557363</v>
      </c>
    </row>
    <row r="22" spans="2:35" x14ac:dyDescent="0.2">
      <c r="B22" s="92">
        <f t="shared" si="4"/>
        <v>17</v>
      </c>
      <c r="C22" s="183"/>
      <c r="D22" s="188"/>
      <c r="E22" s="189"/>
      <c r="F22" s="190"/>
      <c r="G22" s="191"/>
      <c r="H22" s="192"/>
      <c r="I22" s="183"/>
      <c r="J22" s="193">
        <f t="shared" si="1"/>
        <v>0</v>
      </c>
      <c r="K22" s="193">
        <f t="shared" si="1"/>
        <v>0</v>
      </c>
      <c r="L22" s="193">
        <f t="shared" si="2"/>
        <v>0</v>
      </c>
      <c r="M22" s="194"/>
      <c r="N22" s="191"/>
      <c r="O22" s="195"/>
      <c r="P22" s="195"/>
      <c r="Q22" s="195"/>
      <c r="R22" s="92">
        <f t="shared" ref="R22:AF30" si="5">SUMIFS($AZ:$AZ,$A:$A,R$5,$C:$C,$B22)</f>
        <v>0</v>
      </c>
      <c r="S22" s="92">
        <f t="shared" si="5"/>
        <v>0</v>
      </c>
      <c r="T22" s="92">
        <f t="shared" si="5"/>
        <v>0</v>
      </c>
      <c r="U22" s="92">
        <f t="shared" si="5"/>
        <v>0</v>
      </c>
      <c r="V22" s="92">
        <f t="shared" si="5"/>
        <v>0</v>
      </c>
      <c r="W22" s="92">
        <f t="shared" si="5"/>
        <v>0</v>
      </c>
      <c r="X22" s="92">
        <f t="shared" si="5"/>
        <v>0</v>
      </c>
      <c r="Y22" s="92">
        <f t="shared" si="5"/>
        <v>0</v>
      </c>
      <c r="Z22" s="92">
        <f t="shared" si="5"/>
        <v>0</v>
      </c>
      <c r="AA22" s="92">
        <f t="shared" si="5"/>
        <v>0</v>
      </c>
      <c r="AB22" s="92">
        <f t="shared" si="5"/>
        <v>0</v>
      </c>
      <c r="AC22" s="92">
        <f t="shared" si="5"/>
        <v>0</v>
      </c>
      <c r="AD22" s="92">
        <f t="shared" si="5"/>
        <v>0</v>
      </c>
      <c r="AE22" s="92">
        <f t="shared" si="5"/>
        <v>0</v>
      </c>
      <c r="AF22" s="92">
        <f t="shared" si="5"/>
        <v>0</v>
      </c>
      <c r="AI22" s="142">
        <f>AG32-AI21</f>
        <v>0</v>
      </c>
    </row>
    <row r="23" spans="2:35" x14ac:dyDescent="0.2">
      <c r="B23" s="92">
        <f t="shared" si="4"/>
        <v>18</v>
      </c>
      <c r="C23" s="183"/>
      <c r="D23" s="188"/>
      <c r="E23" s="189"/>
      <c r="F23" s="190"/>
      <c r="G23" s="191"/>
      <c r="H23" s="192"/>
      <c r="I23" s="183"/>
      <c r="J23" s="193">
        <f t="shared" si="1"/>
        <v>0</v>
      </c>
      <c r="K23" s="193">
        <f t="shared" si="1"/>
        <v>0</v>
      </c>
      <c r="L23" s="193">
        <f t="shared" si="2"/>
        <v>0</v>
      </c>
      <c r="M23" s="194"/>
      <c r="N23" s="191"/>
      <c r="O23" s="195"/>
      <c r="P23" s="195"/>
      <c r="Q23" s="195"/>
      <c r="R23" s="92">
        <f t="shared" si="5"/>
        <v>0</v>
      </c>
      <c r="S23" s="92">
        <f t="shared" si="5"/>
        <v>0</v>
      </c>
      <c r="T23" s="92">
        <f t="shared" si="5"/>
        <v>0</v>
      </c>
      <c r="U23" s="92">
        <f t="shared" si="5"/>
        <v>0</v>
      </c>
      <c r="V23" s="92">
        <f t="shared" si="5"/>
        <v>0</v>
      </c>
      <c r="W23" s="92">
        <f t="shared" si="5"/>
        <v>0</v>
      </c>
      <c r="X23" s="92">
        <f t="shared" si="5"/>
        <v>0</v>
      </c>
      <c r="Y23" s="92">
        <f t="shared" si="5"/>
        <v>0</v>
      </c>
      <c r="Z23" s="92">
        <f t="shared" si="5"/>
        <v>0</v>
      </c>
      <c r="AA23" s="92">
        <f t="shared" si="5"/>
        <v>0</v>
      </c>
      <c r="AB23" s="92">
        <f t="shared" si="5"/>
        <v>0</v>
      </c>
      <c r="AC23" s="92">
        <f t="shared" si="5"/>
        <v>0</v>
      </c>
      <c r="AD23" s="92">
        <f t="shared" si="5"/>
        <v>0</v>
      </c>
      <c r="AE23" s="92">
        <f t="shared" si="5"/>
        <v>0</v>
      </c>
      <c r="AF23" s="92">
        <f t="shared" si="5"/>
        <v>0</v>
      </c>
    </row>
    <row r="24" spans="2:35" x14ac:dyDescent="0.2">
      <c r="B24" s="92">
        <f t="shared" si="4"/>
        <v>19</v>
      </c>
      <c r="C24" s="183"/>
      <c r="D24" s="188"/>
      <c r="E24" s="189"/>
      <c r="F24" s="190"/>
      <c r="G24" s="191"/>
      <c r="H24" s="192"/>
      <c r="I24" s="183"/>
      <c r="J24" s="193">
        <f t="shared" si="1"/>
        <v>0</v>
      </c>
      <c r="K24" s="193">
        <f t="shared" si="1"/>
        <v>0</v>
      </c>
      <c r="L24" s="193">
        <f t="shared" si="2"/>
        <v>0</v>
      </c>
      <c r="M24" s="194"/>
      <c r="N24" s="191"/>
      <c r="O24" s="195"/>
      <c r="P24" s="195"/>
      <c r="Q24" s="195"/>
      <c r="R24" s="92">
        <f t="shared" si="5"/>
        <v>0</v>
      </c>
      <c r="S24" s="92">
        <f t="shared" si="5"/>
        <v>0</v>
      </c>
      <c r="T24" s="92">
        <f t="shared" si="5"/>
        <v>0</v>
      </c>
      <c r="U24" s="92">
        <f t="shared" si="5"/>
        <v>0</v>
      </c>
      <c r="V24" s="92">
        <f t="shared" si="5"/>
        <v>0</v>
      </c>
      <c r="W24" s="92">
        <f t="shared" si="5"/>
        <v>0</v>
      </c>
      <c r="X24" s="92">
        <f t="shared" si="5"/>
        <v>0</v>
      </c>
      <c r="Y24" s="92">
        <f t="shared" si="5"/>
        <v>0</v>
      </c>
      <c r="Z24" s="92">
        <f t="shared" si="5"/>
        <v>0</v>
      </c>
      <c r="AA24" s="92">
        <f t="shared" si="5"/>
        <v>0</v>
      </c>
      <c r="AB24" s="92">
        <f t="shared" si="5"/>
        <v>0</v>
      </c>
      <c r="AC24" s="92">
        <f t="shared" si="5"/>
        <v>0</v>
      </c>
      <c r="AD24" s="92">
        <f t="shared" si="5"/>
        <v>0</v>
      </c>
      <c r="AE24" s="92">
        <f t="shared" si="5"/>
        <v>0</v>
      </c>
      <c r="AF24" s="92">
        <f t="shared" si="5"/>
        <v>0</v>
      </c>
    </row>
    <row r="25" spans="2:35" x14ac:dyDescent="0.2">
      <c r="B25" s="92">
        <f t="shared" si="4"/>
        <v>20</v>
      </c>
      <c r="C25" s="183"/>
      <c r="D25" s="188"/>
      <c r="E25" s="189"/>
      <c r="F25" s="190"/>
      <c r="G25" s="191"/>
      <c r="H25" s="192"/>
      <c r="I25" s="183"/>
      <c r="J25" s="193">
        <f t="shared" si="1"/>
        <v>0</v>
      </c>
      <c r="K25" s="193">
        <f t="shared" si="1"/>
        <v>0</v>
      </c>
      <c r="L25" s="193">
        <f t="shared" si="2"/>
        <v>0</v>
      </c>
      <c r="M25" s="194"/>
      <c r="N25" s="191"/>
      <c r="O25" s="195"/>
      <c r="P25" s="195"/>
      <c r="Q25" s="195"/>
      <c r="R25" s="92">
        <f t="shared" si="5"/>
        <v>0</v>
      </c>
      <c r="S25" s="92">
        <f t="shared" si="5"/>
        <v>0</v>
      </c>
      <c r="T25" s="92">
        <f t="shared" si="5"/>
        <v>0</v>
      </c>
      <c r="U25" s="92">
        <f t="shared" si="5"/>
        <v>0</v>
      </c>
      <c r="V25" s="92">
        <f t="shared" si="5"/>
        <v>0</v>
      </c>
      <c r="W25" s="92">
        <f t="shared" si="5"/>
        <v>0</v>
      </c>
      <c r="X25" s="92">
        <f t="shared" si="5"/>
        <v>0</v>
      </c>
      <c r="Y25" s="92">
        <f t="shared" si="5"/>
        <v>0</v>
      </c>
      <c r="Z25" s="92">
        <f t="shared" si="5"/>
        <v>0</v>
      </c>
      <c r="AA25" s="92">
        <f t="shared" si="5"/>
        <v>0</v>
      </c>
      <c r="AB25" s="92">
        <f t="shared" si="5"/>
        <v>0</v>
      </c>
      <c r="AC25" s="92">
        <f t="shared" si="5"/>
        <v>0</v>
      </c>
      <c r="AD25" s="92">
        <f t="shared" si="5"/>
        <v>0</v>
      </c>
      <c r="AE25" s="92">
        <f t="shared" si="5"/>
        <v>0</v>
      </c>
      <c r="AF25" s="92">
        <f t="shared" si="5"/>
        <v>0</v>
      </c>
    </row>
    <row r="26" spans="2:35" x14ac:dyDescent="0.2">
      <c r="B26" s="92">
        <f t="shared" si="4"/>
        <v>21</v>
      </c>
      <c r="C26" s="183"/>
      <c r="D26" s="188"/>
      <c r="E26" s="189"/>
      <c r="F26" s="190"/>
      <c r="G26" s="191"/>
      <c r="H26" s="192"/>
      <c r="I26" s="183"/>
      <c r="J26" s="193">
        <f t="shared" si="1"/>
        <v>0</v>
      </c>
      <c r="K26" s="193">
        <f t="shared" si="1"/>
        <v>0</v>
      </c>
      <c r="L26" s="193">
        <f t="shared" si="2"/>
        <v>0</v>
      </c>
      <c r="M26" s="194"/>
      <c r="N26" s="191"/>
      <c r="O26" s="195"/>
      <c r="P26" s="195"/>
      <c r="Q26" s="195"/>
      <c r="R26" s="92">
        <f t="shared" si="5"/>
        <v>0</v>
      </c>
      <c r="S26" s="92">
        <f t="shared" si="5"/>
        <v>0</v>
      </c>
      <c r="T26" s="92">
        <f t="shared" si="5"/>
        <v>0</v>
      </c>
      <c r="U26" s="92">
        <f t="shared" si="5"/>
        <v>0</v>
      </c>
      <c r="V26" s="92">
        <f t="shared" si="5"/>
        <v>0</v>
      </c>
      <c r="W26" s="92">
        <f t="shared" si="5"/>
        <v>0</v>
      </c>
      <c r="X26" s="92">
        <f t="shared" si="5"/>
        <v>0</v>
      </c>
      <c r="Y26" s="92">
        <f t="shared" si="5"/>
        <v>0</v>
      </c>
      <c r="Z26" s="92">
        <f t="shared" si="5"/>
        <v>0</v>
      </c>
      <c r="AA26" s="92">
        <f t="shared" si="5"/>
        <v>0</v>
      </c>
      <c r="AB26" s="92">
        <f t="shared" si="5"/>
        <v>0</v>
      </c>
      <c r="AC26" s="92">
        <f t="shared" si="5"/>
        <v>0</v>
      </c>
      <c r="AD26" s="92">
        <f t="shared" si="5"/>
        <v>0</v>
      </c>
      <c r="AE26" s="92">
        <f t="shared" si="5"/>
        <v>0</v>
      </c>
      <c r="AF26" s="92">
        <f t="shared" si="5"/>
        <v>0</v>
      </c>
    </row>
    <row r="27" spans="2:35" x14ac:dyDescent="0.2">
      <c r="B27" s="92">
        <f t="shared" si="4"/>
        <v>22</v>
      </c>
      <c r="C27" s="183"/>
      <c r="D27" s="188"/>
      <c r="E27" s="189"/>
      <c r="F27" s="190"/>
      <c r="G27" s="191"/>
      <c r="H27" s="192"/>
      <c r="I27" s="183"/>
      <c r="J27" s="193">
        <f t="shared" si="1"/>
        <v>0</v>
      </c>
      <c r="K27" s="193">
        <f t="shared" si="1"/>
        <v>0</v>
      </c>
      <c r="L27" s="193">
        <f t="shared" si="2"/>
        <v>0</v>
      </c>
      <c r="M27" s="194"/>
      <c r="N27" s="191"/>
      <c r="O27" s="195"/>
      <c r="P27" s="195"/>
      <c r="Q27" s="195"/>
      <c r="R27" s="92">
        <f t="shared" si="5"/>
        <v>0</v>
      </c>
      <c r="S27" s="92">
        <f t="shared" si="5"/>
        <v>0</v>
      </c>
      <c r="T27" s="92">
        <f t="shared" si="5"/>
        <v>0</v>
      </c>
      <c r="U27" s="92">
        <f t="shared" si="5"/>
        <v>0</v>
      </c>
      <c r="V27" s="92">
        <f t="shared" si="5"/>
        <v>0</v>
      </c>
      <c r="W27" s="92">
        <f t="shared" si="5"/>
        <v>0</v>
      </c>
      <c r="X27" s="92">
        <f t="shared" si="5"/>
        <v>0</v>
      </c>
      <c r="Y27" s="92">
        <f t="shared" si="5"/>
        <v>0</v>
      </c>
      <c r="Z27" s="92">
        <f t="shared" si="5"/>
        <v>0</v>
      </c>
      <c r="AA27" s="92">
        <f t="shared" si="5"/>
        <v>0</v>
      </c>
      <c r="AB27" s="92">
        <f t="shared" si="5"/>
        <v>0</v>
      </c>
      <c r="AC27" s="92">
        <f t="shared" si="5"/>
        <v>0</v>
      </c>
      <c r="AD27" s="92">
        <f t="shared" si="5"/>
        <v>0</v>
      </c>
      <c r="AE27" s="92">
        <f t="shared" si="5"/>
        <v>0</v>
      </c>
      <c r="AF27" s="92">
        <f t="shared" si="5"/>
        <v>0</v>
      </c>
    </row>
    <row r="28" spans="2:35" x14ac:dyDescent="0.2">
      <c r="B28" s="92">
        <f t="shared" si="4"/>
        <v>23</v>
      </c>
      <c r="C28" s="183"/>
      <c r="D28" s="188"/>
      <c r="E28" s="189"/>
      <c r="F28" s="190"/>
      <c r="G28" s="191"/>
      <c r="H28" s="192"/>
      <c r="I28" s="183"/>
      <c r="J28" s="193">
        <f t="shared" si="1"/>
        <v>0</v>
      </c>
      <c r="K28" s="193">
        <f t="shared" si="1"/>
        <v>0</v>
      </c>
      <c r="L28" s="193">
        <f t="shared" si="2"/>
        <v>0</v>
      </c>
      <c r="M28" s="194"/>
      <c r="N28" s="191"/>
      <c r="O28" s="195"/>
      <c r="P28" s="195"/>
      <c r="Q28" s="195"/>
      <c r="R28" s="92">
        <f t="shared" si="5"/>
        <v>0</v>
      </c>
      <c r="S28" s="92">
        <f t="shared" si="5"/>
        <v>0</v>
      </c>
      <c r="T28" s="92">
        <f t="shared" si="5"/>
        <v>0</v>
      </c>
      <c r="U28" s="92">
        <f t="shared" si="5"/>
        <v>0</v>
      </c>
      <c r="V28" s="92">
        <f t="shared" si="5"/>
        <v>0</v>
      </c>
      <c r="W28" s="92">
        <f t="shared" si="5"/>
        <v>0</v>
      </c>
      <c r="X28" s="92">
        <f t="shared" si="5"/>
        <v>0</v>
      </c>
      <c r="Y28" s="92">
        <f t="shared" si="5"/>
        <v>0</v>
      </c>
      <c r="Z28" s="92">
        <f t="shared" si="5"/>
        <v>0</v>
      </c>
      <c r="AA28" s="92">
        <f t="shared" si="5"/>
        <v>0</v>
      </c>
      <c r="AB28" s="92">
        <f t="shared" si="5"/>
        <v>0</v>
      </c>
      <c r="AC28" s="92">
        <f t="shared" si="5"/>
        <v>0</v>
      </c>
      <c r="AD28" s="92">
        <f t="shared" si="5"/>
        <v>0</v>
      </c>
      <c r="AE28" s="92">
        <f t="shared" si="5"/>
        <v>0</v>
      </c>
      <c r="AF28" s="92">
        <f t="shared" si="5"/>
        <v>0</v>
      </c>
    </row>
    <row r="29" spans="2:35" x14ac:dyDescent="0.2">
      <c r="B29" s="92">
        <f t="shared" si="4"/>
        <v>24</v>
      </c>
      <c r="C29" s="183"/>
      <c r="D29" s="188"/>
      <c r="E29" s="189"/>
      <c r="F29" s="190"/>
      <c r="G29" s="191"/>
      <c r="H29" s="192"/>
      <c r="I29" s="183"/>
      <c r="J29" s="193">
        <f t="shared" si="1"/>
        <v>0</v>
      </c>
      <c r="K29" s="193">
        <f t="shared" si="1"/>
        <v>0</v>
      </c>
      <c r="L29" s="193">
        <f t="shared" si="2"/>
        <v>0</v>
      </c>
      <c r="M29" s="194"/>
      <c r="N29" s="191"/>
      <c r="O29" s="195"/>
      <c r="P29" s="195"/>
      <c r="Q29" s="195"/>
      <c r="R29" s="92">
        <f t="shared" si="5"/>
        <v>0</v>
      </c>
      <c r="S29" s="92">
        <f t="shared" si="5"/>
        <v>0</v>
      </c>
      <c r="T29" s="92">
        <f t="shared" si="5"/>
        <v>0</v>
      </c>
      <c r="U29" s="92">
        <f t="shared" si="5"/>
        <v>0</v>
      </c>
      <c r="V29" s="92">
        <f t="shared" si="5"/>
        <v>0</v>
      </c>
      <c r="W29" s="92">
        <f t="shared" si="5"/>
        <v>0</v>
      </c>
      <c r="X29" s="92">
        <f t="shared" si="5"/>
        <v>0</v>
      </c>
      <c r="Y29" s="92">
        <f t="shared" si="5"/>
        <v>0</v>
      </c>
      <c r="Z29" s="92">
        <f t="shared" si="5"/>
        <v>0</v>
      </c>
      <c r="AA29" s="92">
        <f t="shared" si="5"/>
        <v>0</v>
      </c>
      <c r="AB29" s="92">
        <f t="shared" si="5"/>
        <v>0</v>
      </c>
      <c r="AC29" s="92">
        <f t="shared" si="5"/>
        <v>0</v>
      </c>
      <c r="AD29" s="92">
        <f t="shared" si="5"/>
        <v>0</v>
      </c>
      <c r="AE29" s="92">
        <f t="shared" si="5"/>
        <v>0</v>
      </c>
      <c r="AF29" s="92">
        <f t="shared" si="5"/>
        <v>0</v>
      </c>
    </row>
    <row r="30" spans="2:35" x14ac:dyDescent="0.2">
      <c r="B30" s="137">
        <f t="shared" si="4"/>
        <v>25</v>
      </c>
      <c r="C30" s="183"/>
      <c r="D30" s="188"/>
      <c r="E30" s="189"/>
      <c r="F30" s="190"/>
      <c r="G30" s="191"/>
      <c r="H30" s="192"/>
      <c r="I30" s="183"/>
      <c r="J30" s="193">
        <f t="shared" si="1"/>
        <v>0</v>
      </c>
      <c r="K30" s="193">
        <f t="shared" si="1"/>
        <v>0</v>
      </c>
      <c r="L30" s="193">
        <f t="shared" si="2"/>
        <v>0</v>
      </c>
      <c r="M30" s="194"/>
      <c r="N30" s="191"/>
      <c r="O30" s="195"/>
      <c r="P30" s="195"/>
      <c r="Q30" s="195"/>
      <c r="R30" s="92">
        <f t="shared" si="5"/>
        <v>0</v>
      </c>
      <c r="S30" s="92">
        <f t="shared" si="5"/>
        <v>0</v>
      </c>
      <c r="T30" s="92">
        <f t="shared" si="5"/>
        <v>0</v>
      </c>
      <c r="U30" s="92">
        <f t="shared" si="5"/>
        <v>0</v>
      </c>
      <c r="V30" s="92">
        <f t="shared" si="5"/>
        <v>0</v>
      </c>
      <c r="W30" s="92">
        <f t="shared" si="5"/>
        <v>0</v>
      </c>
      <c r="X30" s="92">
        <f t="shared" si="5"/>
        <v>0</v>
      </c>
      <c r="Y30" s="92">
        <f t="shared" si="5"/>
        <v>0</v>
      </c>
      <c r="Z30" s="92">
        <f t="shared" si="5"/>
        <v>0</v>
      </c>
      <c r="AA30" s="92">
        <f t="shared" si="5"/>
        <v>0</v>
      </c>
      <c r="AB30" s="92">
        <f t="shared" si="5"/>
        <v>0</v>
      </c>
      <c r="AC30" s="92">
        <f t="shared" si="5"/>
        <v>0</v>
      </c>
      <c r="AD30" s="92">
        <f t="shared" si="5"/>
        <v>0</v>
      </c>
      <c r="AE30" s="92">
        <f t="shared" si="5"/>
        <v>0</v>
      </c>
      <c r="AF30" s="92">
        <f t="shared" si="5"/>
        <v>0</v>
      </c>
    </row>
    <row r="31" spans="2:35" x14ac:dyDescent="0.2">
      <c r="B31" s="135" t="s">
        <v>221</v>
      </c>
      <c r="C31" s="199"/>
      <c r="D31" s="200">
        <f>SUMPRODUCT(D6:D30,E6:E30)</f>
        <v>2167</v>
      </c>
      <c r="E31" s="201">
        <f>SUM(E6:E30)</f>
        <v>35</v>
      </c>
      <c r="F31" s="198">
        <f>SUMPRODUCT(E6:E30,F6:F30)</f>
        <v>1200000</v>
      </c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202">
        <f>SUMPRODUCT(R6:R30,$E$6:$E$30)</f>
        <v>2472.6666386319998</v>
      </c>
      <c r="S31" s="202">
        <f t="shared" ref="S31:AF31" si="6">SUMPRODUCT(S6:S30,$E$6:$E$30)</f>
        <v>2697.5524336000008</v>
      </c>
      <c r="T31" s="202">
        <f t="shared" si="6"/>
        <v>2943.5677480239997</v>
      </c>
      <c r="U31" s="202">
        <f t="shared" si="6"/>
        <v>3212.9445819040006</v>
      </c>
      <c r="V31" s="202">
        <f t="shared" si="6"/>
        <v>3508.1381352400008</v>
      </c>
      <c r="W31" s="202">
        <f t="shared" si="6"/>
        <v>3831.8491280320004</v>
      </c>
      <c r="X31" s="202">
        <f t="shared" si="6"/>
        <v>4187.0483522800023</v>
      </c>
      <c r="Y31" s="202">
        <f t="shared" si="6"/>
        <v>4577.003679184003</v>
      </c>
      <c r="Z31" s="202">
        <f t="shared" si="6"/>
        <v>5005.3097670640027</v>
      </c>
      <c r="AA31" s="202">
        <f t="shared" si="6"/>
        <v>5475.9207400720034</v>
      </c>
      <c r="AB31" s="202">
        <f t="shared" si="6"/>
        <v>5994.0264024232038</v>
      </c>
      <c r="AC31" s="202">
        <f t="shared" si="6"/>
        <v>6563.607117237525</v>
      </c>
      <c r="AD31" s="202">
        <f t="shared" si="6"/>
        <v>7189.9258237612767</v>
      </c>
      <c r="AE31" s="202">
        <f t="shared" si="6"/>
        <v>7878.8944551654067</v>
      </c>
      <c r="AF31" s="202">
        <f t="shared" si="6"/>
        <v>8637.2668929379488</v>
      </c>
      <c r="AG31" s="92">
        <f>SUM(R31:AF31)</f>
        <v>74175.721895557363</v>
      </c>
    </row>
    <row r="32" spans="2:35" x14ac:dyDescent="0.2">
      <c r="AG32" s="137">
        <f>BB57</f>
        <v>74175.721895557392</v>
      </c>
    </row>
    <row r="33" spans="2:33" x14ac:dyDescent="0.2">
      <c r="AG33" s="203">
        <f>AG31-AG32</f>
        <v>0</v>
      </c>
    </row>
    <row r="35" spans="2:33" x14ac:dyDescent="0.2">
      <c r="T35" s="125"/>
    </row>
    <row r="36" spans="2:33" outlineLevel="1" x14ac:dyDescent="0.2"/>
    <row r="37" spans="2:33" outlineLevel="1" x14ac:dyDescent="0.2"/>
    <row r="38" spans="2:33" outlineLevel="1" x14ac:dyDescent="0.2">
      <c r="B38" s="204" t="s">
        <v>222</v>
      </c>
      <c r="C38" s="135" t="s">
        <v>146</v>
      </c>
      <c r="D38" s="135" t="s">
        <v>97</v>
      </c>
      <c r="E38" s="135" t="s">
        <v>98</v>
      </c>
      <c r="G38" s="204" t="s">
        <v>223</v>
      </c>
      <c r="H38" s="135" t="s">
        <v>146</v>
      </c>
      <c r="I38" s="135" t="s">
        <v>97</v>
      </c>
      <c r="J38" s="135" t="s">
        <v>98</v>
      </c>
      <c r="L38" s="204" t="s">
        <v>224</v>
      </c>
      <c r="M38" s="135" t="s">
        <v>69</v>
      </c>
      <c r="N38" s="135" t="s">
        <v>225</v>
      </c>
      <c r="P38" s="135" t="s">
        <v>226</v>
      </c>
      <c r="Q38" s="135" t="s">
        <v>227</v>
      </c>
      <c r="R38" s="135" t="s">
        <v>228</v>
      </c>
      <c r="S38" s="135" t="s">
        <v>197</v>
      </c>
      <c r="T38" s="135" t="s">
        <v>229</v>
      </c>
      <c r="U38" s="135" t="s">
        <v>199</v>
      </c>
      <c r="W38" s="204" t="s">
        <v>230</v>
      </c>
      <c r="X38" s="135" t="s">
        <v>69</v>
      </c>
      <c r="Y38" s="135" t="s">
        <v>231</v>
      </c>
      <c r="AA38" s="204" t="s">
        <v>232</v>
      </c>
      <c r="AB38" s="135" t="s">
        <v>233</v>
      </c>
      <c r="AC38" s="135" t="s">
        <v>234</v>
      </c>
      <c r="AD38" s="135" t="s">
        <v>235</v>
      </c>
    </row>
    <row r="39" spans="2:33" outlineLevel="1" x14ac:dyDescent="0.2">
      <c r="C39" s="137">
        <v>0</v>
      </c>
      <c r="D39" s="205">
        <v>1E-3</v>
      </c>
      <c r="E39" s="137">
        <v>0</v>
      </c>
      <c r="H39" s="137">
        <v>0</v>
      </c>
      <c r="I39" s="138">
        <f>4/10000</f>
        <v>4.0000000000000002E-4</v>
      </c>
      <c r="J39" s="137">
        <v>0</v>
      </c>
      <c r="M39" s="108">
        <v>2018</v>
      </c>
      <c r="N39" s="193">
        <v>0.6</v>
      </c>
      <c r="P39" s="108" t="s">
        <v>209</v>
      </c>
      <c r="Q39" s="206">
        <v>0</v>
      </c>
      <c r="R39" s="206">
        <v>40</v>
      </c>
      <c r="S39" s="193">
        <f>S40</f>
        <v>0.5</v>
      </c>
      <c r="T39" s="193">
        <f>T40</f>
        <v>0.5</v>
      </c>
      <c r="U39" s="193">
        <v>0</v>
      </c>
      <c r="W39" s="204" t="s">
        <v>236</v>
      </c>
      <c r="X39" s="108">
        <v>2018</v>
      </c>
      <c r="Y39" s="92">
        <v>710</v>
      </c>
      <c r="AA39" s="204" t="s">
        <v>237</v>
      </c>
      <c r="AB39" s="207">
        <v>50</v>
      </c>
      <c r="AC39" s="208">
        <v>1.6E-2</v>
      </c>
      <c r="AD39" s="171">
        <f>1-AB39*AC39</f>
        <v>0.19999999999999996</v>
      </c>
    </row>
    <row r="40" spans="2:33" outlineLevel="1" x14ac:dyDescent="0.2">
      <c r="C40" s="137">
        <v>60000</v>
      </c>
      <c r="D40" s="205">
        <v>1.5E-3</v>
      </c>
      <c r="E40" s="137">
        <f>C40*D40-C40*D39+E39</f>
        <v>30</v>
      </c>
      <c r="H40" s="137">
        <v>6000</v>
      </c>
      <c r="I40" s="138">
        <f>5/10000</f>
        <v>5.0000000000000001E-4</v>
      </c>
      <c r="J40" s="209">
        <f>H40*I40-H40*I39+J39</f>
        <v>0.60000000000000009</v>
      </c>
      <c r="M40" s="108">
        <v>2019</v>
      </c>
      <c r="N40" s="193">
        <f>N39</f>
        <v>0.6</v>
      </c>
      <c r="P40" s="108" t="s">
        <v>209</v>
      </c>
      <c r="Q40" s="206">
        <f>R39</f>
        <v>40</v>
      </c>
      <c r="R40" s="206">
        <v>60</v>
      </c>
      <c r="S40" s="193">
        <v>0.5</v>
      </c>
      <c r="T40" s="193">
        <v>0.5</v>
      </c>
      <c r="U40" s="193">
        <v>0</v>
      </c>
      <c r="X40" s="108">
        <v>2019</v>
      </c>
      <c r="Y40" s="92">
        <f t="shared" ref="Y40:Y55" si="7">Y39+20</f>
        <v>730</v>
      </c>
      <c r="AB40" s="207">
        <v>40</v>
      </c>
      <c r="AC40" s="208">
        <v>0.02</v>
      </c>
      <c r="AD40" s="171">
        <f t="shared" ref="AD40:AD43" si="8">1-AB40*AC40</f>
        <v>0.19999999999999996</v>
      </c>
    </row>
    <row r="41" spans="2:33" outlineLevel="1" x14ac:dyDescent="0.2">
      <c r="C41" s="137">
        <v>150000</v>
      </c>
      <c r="D41" s="205">
        <v>2.5000000000000001E-3</v>
      </c>
      <c r="E41" s="137">
        <f t="shared" ref="E41:E42" si="9">C41*D41-C41*D40+E40</f>
        <v>180</v>
      </c>
      <c r="H41" s="137">
        <v>13000</v>
      </c>
      <c r="I41" s="138">
        <f>6/10000</f>
        <v>5.9999999999999995E-4</v>
      </c>
      <c r="J41" s="209">
        <f>H41*I41-H41*I40+J40</f>
        <v>1.899999999999999</v>
      </c>
      <c r="M41" s="108">
        <f>M40+1</f>
        <v>2020</v>
      </c>
      <c r="N41" s="193">
        <f t="shared" ref="N41:N55" si="10">N40</f>
        <v>0.6</v>
      </c>
      <c r="P41" s="108" t="s">
        <v>209</v>
      </c>
      <c r="Q41" s="206">
        <f>R40</f>
        <v>60</v>
      </c>
      <c r="R41" s="206">
        <v>85</v>
      </c>
      <c r="S41" s="193">
        <v>0.25</v>
      </c>
      <c r="T41" s="193">
        <v>0</v>
      </c>
      <c r="U41" s="193">
        <v>0</v>
      </c>
      <c r="X41" s="108">
        <f>X40+1</f>
        <v>2020</v>
      </c>
      <c r="Y41" s="92">
        <f t="shared" si="7"/>
        <v>750</v>
      </c>
      <c r="AB41" s="207">
        <v>30</v>
      </c>
      <c r="AC41" s="208">
        <v>0.03</v>
      </c>
      <c r="AD41" s="171">
        <f t="shared" si="8"/>
        <v>0.10000000000000009</v>
      </c>
    </row>
    <row r="42" spans="2:33" outlineLevel="1" x14ac:dyDescent="0.2">
      <c r="C42" s="139">
        <v>300000</v>
      </c>
      <c r="D42" s="210">
        <v>4.0000000000000001E-3</v>
      </c>
      <c r="E42" s="139">
        <f t="shared" si="9"/>
        <v>630</v>
      </c>
      <c r="H42" s="137">
        <v>26000</v>
      </c>
      <c r="I42" s="138">
        <f>8/10000</f>
        <v>8.0000000000000004E-4</v>
      </c>
      <c r="J42" s="209">
        <f>H42*I42-H42*I41+J41</f>
        <v>7.1000000000000014</v>
      </c>
      <c r="M42" s="108">
        <f t="shared" ref="M42:M55" si="11">M41+1</f>
        <v>2021</v>
      </c>
      <c r="N42" s="193">
        <f t="shared" si="10"/>
        <v>0.6</v>
      </c>
      <c r="P42" s="108" t="s">
        <v>215</v>
      </c>
      <c r="Q42" s="206">
        <v>0</v>
      </c>
      <c r="R42" s="206">
        <v>40</v>
      </c>
      <c r="S42" s="193">
        <v>1</v>
      </c>
      <c r="T42" s="193">
        <v>1</v>
      </c>
      <c r="U42" s="193">
        <v>0</v>
      </c>
      <c r="X42" s="108">
        <f t="shared" ref="X42:X55" si="12">X41+1</f>
        <v>2021</v>
      </c>
      <c r="Y42" s="92">
        <f t="shared" si="7"/>
        <v>770</v>
      </c>
      <c r="AB42" s="207">
        <v>20</v>
      </c>
      <c r="AC42" s="208">
        <v>4.4999999999999998E-2</v>
      </c>
      <c r="AD42" s="171">
        <f t="shared" si="8"/>
        <v>0.10000000000000009</v>
      </c>
    </row>
    <row r="43" spans="2:33" outlineLevel="1" x14ac:dyDescent="0.2">
      <c r="H43" s="137">
        <v>39000</v>
      </c>
      <c r="I43" s="138">
        <f>10/10000</f>
        <v>1E-3</v>
      </c>
      <c r="J43" s="209">
        <f>H43*I43-H43*I42+J42</f>
        <v>14.899999999999999</v>
      </c>
      <c r="M43" s="108">
        <f t="shared" si="11"/>
        <v>2022</v>
      </c>
      <c r="N43" s="193">
        <f t="shared" si="10"/>
        <v>0.6</v>
      </c>
      <c r="P43" s="108" t="s">
        <v>215</v>
      </c>
      <c r="Q43" s="206">
        <f t="shared" ref="Q43:Q44" si="13">R42</f>
        <v>40</v>
      </c>
      <c r="R43" s="206">
        <v>60</v>
      </c>
      <c r="S43" s="193">
        <v>0.75</v>
      </c>
      <c r="T43" s="193">
        <v>0.75</v>
      </c>
      <c r="U43" s="193">
        <v>0</v>
      </c>
      <c r="X43" s="108">
        <f t="shared" si="12"/>
        <v>2022</v>
      </c>
      <c r="Y43" s="92">
        <f t="shared" si="7"/>
        <v>790</v>
      </c>
      <c r="AB43" s="211">
        <v>10</v>
      </c>
      <c r="AC43" s="212">
        <v>0.09</v>
      </c>
      <c r="AD43" s="173">
        <f t="shared" si="8"/>
        <v>0.10000000000000009</v>
      </c>
    </row>
    <row r="44" spans="2:33" outlineLevel="1" x14ac:dyDescent="0.2">
      <c r="B44" s="204" t="s">
        <v>238</v>
      </c>
      <c r="C44" s="67" t="s">
        <v>239</v>
      </c>
      <c r="E44" s="193">
        <v>1</v>
      </c>
      <c r="H44" s="139">
        <v>64000</v>
      </c>
      <c r="I44" s="140">
        <f>12/10000</f>
        <v>1.1999999999999999E-3</v>
      </c>
      <c r="J44" s="213">
        <f>H44*I44-H44*I43+J43</f>
        <v>27.699999999999996</v>
      </c>
      <c r="M44" s="108">
        <f t="shared" si="11"/>
        <v>2023</v>
      </c>
      <c r="N44" s="193">
        <f t="shared" si="10"/>
        <v>0.6</v>
      </c>
      <c r="P44" s="214" t="s">
        <v>240</v>
      </c>
      <c r="Q44" s="215">
        <f t="shared" si="13"/>
        <v>60</v>
      </c>
      <c r="R44" s="215">
        <v>85</v>
      </c>
      <c r="S44" s="193">
        <v>0.5</v>
      </c>
      <c r="T44" s="193">
        <v>0</v>
      </c>
      <c r="U44" s="193">
        <v>0</v>
      </c>
      <c r="X44" s="108">
        <f t="shared" si="12"/>
        <v>2023</v>
      </c>
      <c r="Y44" s="92">
        <f t="shared" si="7"/>
        <v>810</v>
      </c>
    </row>
    <row r="45" spans="2:33" outlineLevel="1" x14ac:dyDescent="0.2">
      <c r="C45" s="67" t="s">
        <v>241</v>
      </c>
      <c r="E45" s="92">
        <v>500</v>
      </c>
      <c r="M45" s="108">
        <f t="shared" si="11"/>
        <v>2024</v>
      </c>
      <c r="N45" s="193">
        <f t="shared" si="10"/>
        <v>0.6</v>
      </c>
      <c r="P45" s="108"/>
      <c r="U45" s="193"/>
      <c r="X45" s="108">
        <f t="shared" si="12"/>
        <v>2024</v>
      </c>
      <c r="Y45" s="92">
        <f t="shared" si="7"/>
        <v>830</v>
      </c>
    </row>
    <row r="46" spans="2:33" outlineLevel="1" x14ac:dyDescent="0.2">
      <c r="C46" s="67" t="s">
        <v>242</v>
      </c>
      <c r="E46" s="193">
        <v>0.85</v>
      </c>
      <c r="M46" s="108">
        <f t="shared" si="11"/>
        <v>2025</v>
      </c>
      <c r="N46" s="193">
        <f t="shared" si="10"/>
        <v>0.6</v>
      </c>
      <c r="P46" s="167"/>
      <c r="Q46" s="216"/>
      <c r="R46" s="216"/>
      <c r="S46" s="216"/>
      <c r="T46" s="216"/>
      <c r="U46" s="216"/>
      <c r="X46" s="108">
        <f t="shared" si="12"/>
        <v>2025</v>
      </c>
      <c r="Y46" s="92">
        <f t="shared" si="7"/>
        <v>850</v>
      </c>
      <c r="AA46" s="204" t="s">
        <v>243</v>
      </c>
      <c r="AB46" s="135" t="s">
        <v>244</v>
      </c>
      <c r="AC46" s="135" t="s">
        <v>245</v>
      </c>
    </row>
    <row r="47" spans="2:33" outlineLevel="1" x14ac:dyDescent="0.2">
      <c r="M47" s="108">
        <f t="shared" si="11"/>
        <v>2026</v>
      </c>
      <c r="N47" s="193">
        <f t="shared" si="10"/>
        <v>0.6</v>
      </c>
      <c r="X47" s="108">
        <f t="shared" si="12"/>
        <v>2026</v>
      </c>
      <c r="Y47" s="92">
        <f t="shared" si="7"/>
        <v>870</v>
      </c>
      <c r="AB47" s="129">
        <v>0</v>
      </c>
      <c r="AC47" s="217">
        <v>1.05</v>
      </c>
    </row>
    <row r="48" spans="2:33" outlineLevel="1" x14ac:dyDescent="0.2">
      <c r="M48" s="108">
        <f t="shared" si="11"/>
        <v>2027</v>
      </c>
      <c r="N48" s="193">
        <f t="shared" si="10"/>
        <v>0.6</v>
      </c>
      <c r="X48" s="108">
        <f t="shared" si="12"/>
        <v>2027</v>
      </c>
      <c r="Y48" s="92">
        <f t="shared" si="7"/>
        <v>890</v>
      </c>
      <c r="AB48" s="137">
        <v>300000</v>
      </c>
      <c r="AC48" s="171">
        <v>1.1000000000000001</v>
      </c>
    </row>
    <row r="49" spans="1:54" outlineLevel="1" x14ac:dyDescent="0.2">
      <c r="B49" s="204" t="s">
        <v>246</v>
      </c>
      <c r="C49" s="67" t="s">
        <v>97</v>
      </c>
      <c r="D49" s="136" t="s">
        <v>247</v>
      </c>
      <c r="E49" s="141">
        <v>1.4E-3</v>
      </c>
      <c r="M49" s="108">
        <f t="shared" si="11"/>
        <v>2028</v>
      </c>
      <c r="N49" s="193">
        <f t="shared" si="10"/>
        <v>0.6</v>
      </c>
      <c r="X49" s="108">
        <f t="shared" si="12"/>
        <v>2028</v>
      </c>
      <c r="Y49" s="92">
        <f t="shared" si="7"/>
        <v>910</v>
      </c>
      <c r="AB49" s="139">
        <v>600000</v>
      </c>
      <c r="AC49" s="173">
        <v>1.3</v>
      </c>
    </row>
    <row r="50" spans="1:54" outlineLevel="1" x14ac:dyDescent="0.2">
      <c r="M50" s="108">
        <f t="shared" si="11"/>
        <v>2029</v>
      </c>
      <c r="N50" s="193">
        <f t="shared" si="10"/>
        <v>0.6</v>
      </c>
      <c r="X50" s="108">
        <f t="shared" si="12"/>
        <v>2029</v>
      </c>
      <c r="Y50" s="92">
        <f t="shared" si="7"/>
        <v>930</v>
      </c>
    </row>
    <row r="51" spans="1:54" outlineLevel="1" x14ac:dyDescent="0.2">
      <c r="B51" s="204" t="s">
        <v>248</v>
      </c>
      <c r="C51" s="67" t="s">
        <v>97</v>
      </c>
      <c r="D51" s="136" t="s">
        <v>249</v>
      </c>
      <c r="E51" s="193">
        <v>0.2</v>
      </c>
      <c r="M51" s="108">
        <f t="shared" si="11"/>
        <v>2030</v>
      </c>
      <c r="N51" s="193">
        <f t="shared" si="10"/>
        <v>0.6</v>
      </c>
      <c r="X51" s="108">
        <f t="shared" si="12"/>
        <v>2030</v>
      </c>
      <c r="Y51" s="92">
        <f t="shared" si="7"/>
        <v>950</v>
      </c>
    </row>
    <row r="52" spans="1:54" outlineLevel="1" x14ac:dyDescent="0.2">
      <c r="M52" s="108">
        <f t="shared" si="11"/>
        <v>2031</v>
      </c>
      <c r="N52" s="193">
        <f t="shared" si="10"/>
        <v>0.6</v>
      </c>
      <c r="X52" s="108">
        <f t="shared" si="12"/>
        <v>2031</v>
      </c>
      <c r="Y52" s="92">
        <f t="shared" si="7"/>
        <v>970</v>
      </c>
    </row>
    <row r="53" spans="1:54" outlineLevel="1" x14ac:dyDescent="0.2">
      <c r="M53" s="214">
        <f t="shared" si="11"/>
        <v>2032</v>
      </c>
      <c r="N53" s="171">
        <f t="shared" si="10"/>
        <v>0.6</v>
      </c>
      <c r="X53" s="214">
        <f t="shared" si="12"/>
        <v>2032</v>
      </c>
      <c r="Y53" s="137">
        <f t="shared" si="7"/>
        <v>990</v>
      </c>
    </row>
    <row r="54" spans="1:54" outlineLevel="1" x14ac:dyDescent="0.2">
      <c r="M54" s="214">
        <f t="shared" si="11"/>
        <v>2033</v>
      </c>
      <c r="N54" s="171">
        <f t="shared" si="10"/>
        <v>0.6</v>
      </c>
      <c r="X54" s="214">
        <f t="shared" si="12"/>
        <v>2033</v>
      </c>
      <c r="Y54" s="137">
        <f t="shared" si="7"/>
        <v>1010</v>
      </c>
    </row>
    <row r="55" spans="1:54" outlineLevel="1" x14ac:dyDescent="0.2">
      <c r="M55" s="214">
        <f t="shared" si="11"/>
        <v>2034</v>
      </c>
      <c r="N55" s="171">
        <f t="shared" si="10"/>
        <v>0.6</v>
      </c>
      <c r="X55" s="167">
        <f t="shared" si="12"/>
        <v>2034</v>
      </c>
      <c r="Y55" s="139">
        <f t="shared" si="7"/>
        <v>1030</v>
      </c>
    </row>
    <row r="57" spans="1:54" x14ac:dyDescent="0.2">
      <c r="U57" s="218" t="s">
        <v>250</v>
      </c>
      <c r="BB57" s="92">
        <f>SUM(BB61:BB435)</f>
        <v>74175.721895557392</v>
      </c>
    </row>
    <row r="58" spans="1:54" x14ac:dyDescent="0.2">
      <c r="A58" s="219"/>
      <c r="B58" s="219"/>
      <c r="C58" s="219"/>
      <c r="D58" s="219"/>
      <c r="E58" s="220" t="s">
        <v>146</v>
      </c>
      <c r="F58" s="221"/>
      <c r="G58" s="221"/>
      <c r="H58" s="221"/>
      <c r="I58" s="221"/>
      <c r="J58" s="222" t="s">
        <v>243</v>
      </c>
      <c r="K58" s="223"/>
      <c r="L58" s="224" t="s">
        <v>251</v>
      </c>
      <c r="M58" s="225"/>
      <c r="N58" s="225"/>
      <c r="O58" s="225"/>
      <c r="P58" s="226"/>
      <c r="Q58" s="225"/>
      <c r="R58" s="226"/>
      <c r="S58" s="225"/>
      <c r="T58" s="225"/>
      <c r="U58" s="225"/>
      <c r="V58" s="227" t="s">
        <v>252</v>
      </c>
      <c r="W58" s="228"/>
      <c r="X58" s="229"/>
      <c r="Y58" s="229"/>
      <c r="Z58" s="229"/>
      <c r="AA58" s="229"/>
      <c r="AB58" s="229"/>
      <c r="AC58" s="230" t="s">
        <v>248</v>
      </c>
      <c r="AD58" s="231"/>
      <c r="AE58" s="232" t="s">
        <v>253</v>
      </c>
      <c r="AF58" s="233"/>
      <c r="AG58" s="233"/>
      <c r="AH58" s="234"/>
      <c r="AI58" s="233"/>
      <c r="AJ58" s="233"/>
      <c r="AK58" s="233"/>
      <c r="AL58" s="233"/>
      <c r="AM58" s="233"/>
      <c r="AN58" s="234"/>
      <c r="AO58" s="233"/>
      <c r="AP58" s="233"/>
      <c r="AQ58" s="233"/>
      <c r="AR58" s="233"/>
      <c r="AS58" s="233"/>
      <c r="AT58" s="234"/>
      <c r="AU58" s="233"/>
      <c r="AV58" s="233"/>
      <c r="AW58" s="233"/>
      <c r="AX58" s="234"/>
      <c r="AY58" s="233"/>
      <c r="AZ58" s="235" t="s">
        <v>254</v>
      </c>
      <c r="BA58" s="236"/>
      <c r="BB58" s="237"/>
    </row>
    <row r="59" spans="1:54" s="110" customFormat="1" x14ac:dyDescent="0.2">
      <c r="A59" s="238"/>
      <c r="B59" s="238"/>
      <c r="C59" s="238"/>
      <c r="D59" s="238"/>
      <c r="E59" s="239" t="s">
        <v>255</v>
      </c>
      <c r="F59" s="239"/>
      <c r="G59" s="239"/>
      <c r="H59" s="239"/>
      <c r="I59" s="239"/>
      <c r="J59" s="240"/>
      <c r="K59" s="240"/>
      <c r="L59" s="241"/>
      <c r="M59" s="241"/>
      <c r="N59" s="241"/>
      <c r="O59" s="241" t="s">
        <v>256</v>
      </c>
      <c r="P59" s="241"/>
      <c r="Q59" s="241" t="s">
        <v>257</v>
      </c>
      <c r="R59" s="241" t="s">
        <v>258</v>
      </c>
      <c r="S59" s="241" t="s">
        <v>259</v>
      </c>
      <c r="T59" s="241" t="s">
        <v>260</v>
      </c>
      <c r="U59" s="241" t="s">
        <v>261</v>
      </c>
      <c r="V59" s="242"/>
      <c r="W59" s="242"/>
      <c r="X59" s="242" t="str">
        <f t="shared" ref="X59:X60" si="14">O59</f>
        <v>세액</v>
      </c>
      <c r="Y59" s="242"/>
      <c r="Z59" s="242" t="str">
        <f t="shared" ref="Z59:AA60" si="15">S59</f>
        <v>감면 후 세액</v>
      </c>
      <c r="AA59" s="242" t="str">
        <f t="shared" si="15"/>
        <v>세부담의</v>
      </c>
      <c r="AB59" s="242"/>
      <c r="AC59" s="243"/>
      <c r="AD59" s="243"/>
      <c r="AE59" s="244"/>
      <c r="AF59" s="244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 t="str">
        <f t="shared" ref="AU59:AU60" si="16">X59</f>
        <v>세액</v>
      </c>
      <c r="AV59" s="244"/>
      <c r="AW59" s="244" t="str">
        <f t="shared" ref="AW59:AX60" si="17">Z59</f>
        <v>감면 후 세액</v>
      </c>
      <c r="AX59" s="244" t="str">
        <f t="shared" si="17"/>
        <v>세부담의</v>
      </c>
      <c r="AY59" s="244"/>
      <c r="AZ59" s="245"/>
      <c r="BA59" s="245"/>
      <c r="BB59" s="245"/>
    </row>
    <row r="60" spans="1:54" x14ac:dyDescent="0.2">
      <c r="A60" s="246" t="s">
        <v>262</v>
      </c>
      <c r="B60" s="246" t="s">
        <v>263</v>
      </c>
      <c r="C60" s="246" t="s">
        <v>264</v>
      </c>
      <c r="D60" s="247" t="s">
        <v>265</v>
      </c>
      <c r="E60" s="248" t="s">
        <v>266</v>
      </c>
      <c r="F60" s="248" t="s">
        <v>267</v>
      </c>
      <c r="G60" s="248" t="s">
        <v>268</v>
      </c>
      <c r="H60" s="249" t="s">
        <v>269</v>
      </c>
      <c r="I60" s="248" t="s">
        <v>270</v>
      </c>
      <c r="J60" s="250" t="s">
        <v>271</v>
      </c>
      <c r="K60" s="250" t="s">
        <v>272</v>
      </c>
      <c r="L60" s="251" t="s">
        <v>273</v>
      </c>
      <c r="M60" s="251" t="s">
        <v>274</v>
      </c>
      <c r="N60" s="251" t="s">
        <v>275</v>
      </c>
      <c r="O60" s="251" t="s">
        <v>276</v>
      </c>
      <c r="P60" s="251" t="s">
        <v>277</v>
      </c>
      <c r="Q60" s="251" t="s">
        <v>278</v>
      </c>
      <c r="R60" s="251" t="s">
        <v>277</v>
      </c>
      <c r="S60" s="251" t="s">
        <v>279</v>
      </c>
      <c r="T60" s="251" t="s">
        <v>280</v>
      </c>
      <c r="U60" s="251" t="s">
        <v>282</v>
      </c>
      <c r="V60" s="252" t="s">
        <v>283</v>
      </c>
      <c r="W60" s="252" t="s">
        <v>100</v>
      </c>
      <c r="X60" s="252" t="str">
        <f t="shared" si="14"/>
        <v>(감면전)</v>
      </c>
      <c r="Y60" s="252" t="s">
        <v>284</v>
      </c>
      <c r="Z60" s="252" t="str">
        <f t="shared" si="15"/>
        <v>(상한전)</v>
      </c>
      <c r="AA60" s="252" t="str">
        <f t="shared" si="15"/>
        <v>상한</v>
      </c>
      <c r="AB60" s="252" t="s">
        <v>282</v>
      </c>
      <c r="AC60" s="253" t="s">
        <v>100</v>
      </c>
      <c r="AD60" s="253" t="s">
        <v>281</v>
      </c>
      <c r="AE60" s="254" t="s">
        <v>285</v>
      </c>
      <c r="AF60" s="254" t="s">
        <v>286</v>
      </c>
      <c r="AG60" s="254" t="s">
        <v>202</v>
      </c>
      <c r="AH60" s="254" t="s">
        <v>287</v>
      </c>
      <c r="AI60" s="254" t="s">
        <v>288</v>
      </c>
      <c r="AJ60" s="254" t="s">
        <v>289</v>
      </c>
      <c r="AK60" s="254" t="s">
        <v>290</v>
      </c>
      <c r="AL60" s="254" t="s">
        <v>291</v>
      </c>
      <c r="AM60" s="254" t="s">
        <v>292</v>
      </c>
      <c r="AN60" s="254" t="s">
        <v>293</v>
      </c>
      <c r="AO60" s="254" t="s">
        <v>294</v>
      </c>
      <c r="AP60" s="254" t="s">
        <v>295</v>
      </c>
      <c r="AQ60" s="254" t="s">
        <v>146</v>
      </c>
      <c r="AR60" s="254" t="s">
        <v>273</v>
      </c>
      <c r="AS60" s="254" t="s">
        <v>274</v>
      </c>
      <c r="AT60" s="254" t="s">
        <v>137</v>
      </c>
      <c r="AU60" s="254" t="str">
        <f t="shared" si="16"/>
        <v>(감면전)</v>
      </c>
      <c r="AV60" s="254" t="s">
        <v>277</v>
      </c>
      <c r="AW60" s="254" t="str">
        <f t="shared" si="17"/>
        <v>(상한전)</v>
      </c>
      <c r="AX60" s="254" t="str">
        <f t="shared" si="17"/>
        <v>상한</v>
      </c>
      <c r="AY60" s="254" t="s">
        <v>282</v>
      </c>
      <c r="AZ60" s="255" t="s">
        <v>296</v>
      </c>
      <c r="BA60" s="256" t="s">
        <v>297</v>
      </c>
      <c r="BB60" s="255" t="s">
        <v>298</v>
      </c>
    </row>
    <row r="61" spans="1:54" x14ac:dyDescent="0.2">
      <c r="A61" s="123">
        <f t="shared" ref="A61:A85" si="18">$E$1</f>
        <v>2019</v>
      </c>
      <c r="B61" s="123">
        <f t="shared" ref="B61:B124" si="19">A61-$E$1+1</f>
        <v>1</v>
      </c>
      <c r="C61" s="257">
        <f t="shared" ref="C61:D85" si="20">B6</f>
        <v>1</v>
      </c>
      <c r="D61" s="258" t="str">
        <f t="shared" si="20"/>
        <v>단A</v>
      </c>
      <c r="E61" s="259">
        <f t="shared" ref="E61:F85" si="21">F6</f>
        <v>1200000</v>
      </c>
      <c r="F61" s="260">
        <f t="shared" si="21"/>
        <v>0.1</v>
      </c>
      <c r="G61" s="259">
        <f t="shared" ref="G61:G124" si="22">E61*(1+F61)^(B61-1)</f>
        <v>1200000</v>
      </c>
      <c r="H61" s="260">
        <f t="shared" ref="H61:H124" si="23">VLOOKUP(A61,$M$39:$N$55,2,FALSE)</f>
        <v>0.6</v>
      </c>
      <c r="I61" s="259">
        <f>G61*H61</f>
        <v>720000</v>
      </c>
      <c r="J61" s="259">
        <f t="shared" ref="J61:J124" si="24">MATCH(G61,$AB$47:$AB$49,1)</f>
        <v>3</v>
      </c>
      <c r="K61" s="261">
        <f t="shared" ref="K61:K124" si="25">INDEX($AC$47:$AC$49,J61)</f>
        <v>1.3</v>
      </c>
      <c r="L61" s="259">
        <f t="shared" ref="L61:L124" si="26">MATCH(I61,$C$39:$C$42,1)</f>
        <v>4</v>
      </c>
      <c r="M61" s="262">
        <f>INDEX($D$39:$D$42,L61)</f>
        <v>4.0000000000000001E-3</v>
      </c>
      <c r="N61" s="259">
        <f>INDEX($E$39:$E$42,L61)</f>
        <v>630</v>
      </c>
      <c r="O61" s="259">
        <f t="shared" ref="O61:O124" si="27">I61*M61-N61</f>
        <v>2250</v>
      </c>
      <c r="P61" s="260">
        <f t="shared" ref="P61:P85" si="28">J6</f>
        <v>0.5</v>
      </c>
      <c r="Q61" s="259" t="b">
        <f t="shared" ref="Q61:Q124" si="29">AND(O61&gt;$E$45,P61=$E$44)</f>
        <v>0</v>
      </c>
      <c r="R61" s="260">
        <f t="shared" ref="R61:R124" si="30">IF(Q61,$E$46,P61)</f>
        <v>0.5</v>
      </c>
      <c r="S61" s="259">
        <f t="shared" ref="S61:S124" si="31">O61*(1-R61)</f>
        <v>1125</v>
      </c>
      <c r="T61" s="142">
        <f t="shared" ref="T61:T85" si="32">S61</f>
        <v>1125</v>
      </c>
      <c r="U61" s="259">
        <f t="shared" ref="U61:U124" si="33">MIN(S61,T61)</f>
        <v>1125</v>
      </c>
      <c r="V61" s="259" t="b">
        <f t="shared" ref="V61:V85" si="34">H6</f>
        <v>1</v>
      </c>
      <c r="W61" s="262">
        <f>$E$49</f>
        <v>1.4E-3</v>
      </c>
      <c r="X61" s="259">
        <f t="shared" ref="X61:X124" si="35">I61*V61*W61</f>
        <v>1008</v>
      </c>
      <c r="Y61" s="260">
        <f t="shared" ref="Y61:Y85" si="36">K6</f>
        <v>0.5</v>
      </c>
      <c r="Z61" s="259">
        <f t="shared" ref="Z61:Z124" si="37">X61*(1-Y61)</f>
        <v>504</v>
      </c>
      <c r="AA61" s="142">
        <f t="shared" ref="AA61:AA85" si="38">Z61</f>
        <v>504</v>
      </c>
      <c r="AB61" s="259">
        <f t="shared" ref="AB61:AB124" si="39">MIN(Z61,AA61)</f>
        <v>504</v>
      </c>
      <c r="AC61" s="263">
        <f>$E$51</f>
        <v>0.2</v>
      </c>
      <c r="AD61" s="259">
        <f t="shared" ref="AD61:AD124" si="40">U61*AC61</f>
        <v>225</v>
      </c>
      <c r="AE61" s="259">
        <f t="shared" ref="AE61:AE124" si="41">VLOOKUP($A61,$X$39:$Y$55,2,FALSE)</f>
        <v>730</v>
      </c>
      <c r="AF61" s="264">
        <f t="shared" ref="AF61:AF85" si="42">D6</f>
        <v>20</v>
      </c>
      <c r="AG61" s="265">
        <f t="shared" ref="AG61:AI85" si="43">O6</f>
        <v>1</v>
      </c>
      <c r="AH61" s="265">
        <f t="shared" si="43"/>
        <v>1.1000000000000001</v>
      </c>
      <c r="AI61" s="265">
        <f t="shared" si="43"/>
        <v>1.25</v>
      </c>
      <c r="AJ61" s="123">
        <f t="shared" ref="AJ61:AJ85" si="44">M6</f>
        <v>2010</v>
      </c>
      <c r="AK61" s="123">
        <f t="shared" ref="AK61:AK124" si="45">A61-AJ61</f>
        <v>9</v>
      </c>
      <c r="AL61" s="125">
        <f t="shared" ref="AL61:AL85" si="46">N6</f>
        <v>0.02</v>
      </c>
      <c r="AM61" s="125">
        <f t="shared" ref="AM61:AM124" si="47">IFERROR(VLOOKUP(AL61,$AC$39:$AD$43,2,FALSE),)</f>
        <v>0.19999999999999996</v>
      </c>
      <c r="AN61" s="260">
        <f t="shared" ref="AN61:AN124" si="48">MAX(1-AL61*AK61,AM61)</f>
        <v>0.82000000000000006</v>
      </c>
      <c r="AO61" s="259">
        <f t="shared" ref="AO61:AO124" si="49">AE61*AF61*AG61*AH61*AI61*AN61</f>
        <v>16461.500000000004</v>
      </c>
      <c r="AP61" s="261">
        <f t="shared" ref="AP61:AP124" si="50">H61</f>
        <v>0.6</v>
      </c>
      <c r="AQ61" s="259">
        <f>AO61*AP61</f>
        <v>9876.9000000000015</v>
      </c>
      <c r="AR61" s="259">
        <f t="shared" ref="AR61:AR124" si="51">MATCH($AQ61,$H$39:$H$44,1)</f>
        <v>2</v>
      </c>
      <c r="AS61" s="262">
        <f>INDEX($I$39:$I$44,AR61)</f>
        <v>5.0000000000000001E-4</v>
      </c>
      <c r="AT61" s="259">
        <f>INDEX($J$39:$J$44,AR61)</f>
        <v>0.60000000000000009</v>
      </c>
      <c r="AU61" s="259">
        <f t="shared" ref="AU61:AU124" si="52">(AQ61*AS61-AT61)</f>
        <v>4.3384499999999999</v>
      </c>
      <c r="AV61" s="260">
        <f t="shared" ref="AV61:AV85" si="53">L6</f>
        <v>0</v>
      </c>
      <c r="AW61" s="259">
        <f t="shared" ref="AW61:AW124" si="54">AU61*(1-AV61)</f>
        <v>4.3384499999999999</v>
      </c>
      <c r="AX61" s="142">
        <f t="shared" ref="AX61:AX85" si="55">AW61</f>
        <v>4.3384499999999999</v>
      </c>
      <c r="AY61" s="259">
        <f t="shared" ref="AY61:AY124" si="56">MIN(AW61,AX61)</f>
        <v>4.3384499999999999</v>
      </c>
      <c r="AZ61" s="92">
        <f t="shared" ref="AZ61:AZ124" si="57">U61+AB61+AD61+AY61</f>
        <v>1858.33845</v>
      </c>
      <c r="BA61" s="266">
        <f t="shared" ref="BA61:BA85" si="58">E6</f>
        <v>1</v>
      </c>
      <c r="BB61" s="92">
        <f t="shared" ref="BB61:BB124" si="59">AZ61*BA61</f>
        <v>1858.33845</v>
      </c>
    </row>
    <row r="62" spans="1:54" x14ac:dyDescent="0.2">
      <c r="A62" s="123">
        <f t="shared" si="18"/>
        <v>2019</v>
      </c>
      <c r="B62" s="123">
        <f t="shared" si="19"/>
        <v>1</v>
      </c>
      <c r="C62" s="257">
        <f t="shared" si="20"/>
        <v>2</v>
      </c>
      <c r="D62" s="258" t="str">
        <f t="shared" si="20"/>
        <v>단B</v>
      </c>
      <c r="E62" s="259">
        <f t="shared" si="21"/>
        <v>0</v>
      </c>
      <c r="F62" s="260">
        <f t="shared" si="21"/>
        <v>0.01</v>
      </c>
      <c r="G62" s="259">
        <f t="shared" si="22"/>
        <v>0</v>
      </c>
      <c r="H62" s="260">
        <f t="shared" si="23"/>
        <v>0.6</v>
      </c>
      <c r="I62" s="259">
        <f t="shared" ref="I62:I85" si="60">G62*H62</f>
        <v>0</v>
      </c>
      <c r="J62" s="259">
        <f t="shared" si="24"/>
        <v>1</v>
      </c>
      <c r="K62" s="261">
        <f t="shared" si="25"/>
        <v>1.05</v>
      </c>
      <c r="L62" s="259">
        <f t="shared" si="26"/>
        <v>1</v>
      </c>
      <c r="M62" s="262">
        <f t="shared" ref="M62:M85" si="61">INDEX($D$39:$D$42,L62)</f>
        <v>1E-3</v>
      </c>
      <c r="N62" s="259">
        <f t="shared" ref="N62:N85" si="62">INDEX($E$39:$E$42,L62)</f>
        <v>0</v>
      </c>
      <c r="O62" s="259">
        <f t="shared" si="27"/>
        <v>0</v>
      </c>
      <c r="P62" s="260">
        <f t="shared" si="28"/>
        <v>0.5</v>
      </c>
      <c r="Q62" s="259" t="b">
        <f t="shared" si="29"/>
        <v>0</v>
      </c>
      <c r="R62" s="260">
        <f t="shared" si="30"/>
        <v>0.5</v>
      </c>
      <c r="S62" s="259">
        <f t="shared" si="31"/>
        <v>0</v>
      </c>
      <c r="T62" s="142">
        <f t="shared" si="32"/>
        <v>0</v>
      </c>
      <c r="U62" s="259">
        <f t="shared" si="33"/>
        <v>0</v>
      </c>
      <c r="V62" s="259" t="b">
        <f t="shared" si="34"/>
        <v>1</v>
      </c>
      <c r="W62" s="262">
        <f t="shared" ref="W62:W85" si="63">$E$49</f>
        <v>1.4E-3</v>
      </c>
      <c r="X62" s="259">
        <f t="shared" si="35"/>
        <v>0</v>
      </c>
      <c r="Y62" s="260">
        <f t="shared" si="36"/>
        <v>0.5</v>
      </c>
      <c r="Z62" s="259">
        <f t="shared" si="37"/>
        <v>0</v>
      </c>
      <c r="AA62" s="142">
        <f t="shared" si="38"/>
        <v>0</v>
      </c>
      <c r="AB62" s="259">
        <f t="shared" si="39"/>
        <v>0</v>
      </c>
      <c r="AC62" s="263">
        <f t="shared" ref="AC62:AC85" si="64">$E$51</f>
        <v>0.2</v>
      </c>
      <c r="AD62" s="259">
        <f t="shared" si="40"/>
        <v>0</v>
      </c>
      <c r="AE62" s="259">
        <f t="shared" si="41"/>
        <v>730</v>
      </c>
      <c r="AF62" s="264">
        <f t="shared" si="42"/>
        <v>40</v>
      </c>
      <c r="AG62" s="265">
        <f t="shared" si="43"/>
        <v>1</v>
      </c>
      <c r="AH62" s="265">
        <f t="shared" si="43"/>
        <v>1.1000000000000001</v>
      </c>
      <c r="AI62" s="265">
        <f t="shared" si="43"/>
        <v>1.25</v>
      </c>
      <c r="AJ62" s="123">
        <f t="shared" si="44"/>
        <v>2010</v>
      </c>
      <c r="AK62" s="123">
        <f t="shared" si="45"/>
        <v>9</v>
      </c>
      <c r="AL62" s="125">
        <f t="shared" si="46"/>
        <v>0.02</v>
      </c>
      <c r="AM62" s="125">
        <f t="shared" si="47"/>
        <v>0.19999999999999996</v>
      </c>
      <c r="AN62" s="260">
        <f t="shared" si="48"/>
        <v>0.82000000000000006</v>
      </c>
      <c r="AO62" s="259">
        <f t="shared" si="49"/>
        <v>32923.000000000007</v>
      </c>
      <c r="AP62" s="261">
        <f t="shared" si="50"/>
        <v>0.6</v>
      </c>
      <c r="AQ62" s="259">
        <f t="shared" ref="AQ62:AQ125" si="65">AO62*AP62</f>
        <v>19753.800000000003</v>
      </c>
      <c r="AR62" s="259">
        <f t="shared" si="51"/>
        <v>3</v>
      </c>
      <c r="AS62" s="262">
        <f t="shared" ref="AS62:AS85" si="66">INDEX($I$39:$I$44,AR62)</f>
        <v>5.9999999999999995E-4</v>
      </c>
      <c r="AT62" s="259">
        <f t="shared" ref="AT62:AT85" si="67">INDEX($J$39:$J$44,AR62)</f>
        <v>1.899999999999999</v>
      </c>
      <c r="AU62" s="259">
        <f t="shared" si="52"/>
        <v>9.9522800000000018</v>
      </c>
      <c r="AV62" s="260">
        <f t="shared" si="53"/>
        <v>0</v>
      </c>
      <c r="AW62" s="259">
        <f t="shared" si="54"/>
        <v>9.9522800000000018</v>
      </c>
      <c r="AX62" s="142">
        <f t="shared" si="55"/>
        <v>9.9522800000000018</v>
      </c>
      <c r="AY62" s="259">
        <f t="shared" si="56"/>
        <v>9.9522800000000018</v>
      </c>
      <c r="AZ62" s="92">
        <f t="shared" si="57"/>
        <v>9.9522800000000018</v>
      </c>
      <c r="BA62" s="266">
        <f t="shared" si="58"/>
        <v>2</v>
      </c>
      <c r="BB62" s="92">
        <f t="shared" si="59"/>
        <v>19.904560000000004</v>
      </c>
    </row>
    <row r="63" spans="1:54" x14ac:dyDescent="0.2">
      <c r="A63" s="123">
        <f t="shared" si="18"/>
        <v>2019</v>
      </c>
      <c r="B63" s="123">
        <f t="shared" si="19"/>
        <v>1</v>
      </c>
      <c r="C63" s="257">
        <f t="shared" si="20"/>
        <v>3</v>
      </c>
      <c r="D63" s="258" t="str">
        <f t="shared" si="20"/>
        <v>단C</v>
      </c>
      <c r="E63" s="259">
        <f t="shared" si="21"/>
        <v>0</v>
      </c>
      <c r="F63" s="260">
        <f t="shared" si="21"/>
        <v>0.02</v>
      </c>
      <c r="G63" s="259">
        <f t="shared" si="22"/>
        <v>0</v>
      </c>
      <c r="H63" s="260">
        <f t="shared" si="23"/>
        <v>0.6</v>
      </c>
      <c r="I63" s="259">
        <f t="shared" si="60"/>
        <v>0</v>
      </c>
      <c r="J63" s="259">
        <f t="shared" si="24"/>
        <v>1</v>
      </c>
      <c r="K63" s="261">
        <f t="shared" si="25"/>
        <v>1.05</v>
      </c>
      <c r="L63" s="259">
        <f t="shared" si="26"/>
        <v>1</v>
      </c>
      <c r="M63" s="262">
        <f t="shared" si="61"/>
        <v>1E-3</v>
      </c>
      <c r="N63" s="259">
        <f t="shared" si="62"/>
        <v>0</v>
      </c>
      <c r="O63" s="259">
        <f t="shared" si="27"/>
        <v>0</v>
      </c>
      <c r="P63" s="260">
        <f t="shared" si="28"/>
        <v>0.5</v>
      </c>
      <c r="Q63" s="259" t="b">
        <f t="shared" si="29"/>
        <v>0</v>
      </c>
      <c r="R63" s="260">
        <f t="shared" si="30"/>
        <v>0.5</v>
      </c>
      <c r="S63" s="259">
        <f t="shared" si="31"/>
        <v>0</v>
      </c>
      <c r="T63" s="142">
        <f t="shared" si="32"/>
        <v>0</v>
      </c>
      <c r="U63" s="259">
        <f t="shared" si="33"/>
        <v>0</v>
      </c>
      <c r="V63" s="259" t="b">
        <f t="shared" si="34"/>
        <v>1</v>
      </c>
      <c r="W63" s="262">
        <f t="shared" si="63"/>
        <v>1.4E-3</v>
      </c>
      <c r="X63" s="259">
        <f t="shared" si="35"/>
        <v>0</v>
      </c>
      <c r="Y63" s="260">
        <f t="shared" si="36"/>
        <v>0.5</v>
      </c>
      <c r="Z63" s="259">
        <f t="shared" si="37"/>
        <v>0</v>
      </c>
      <c r="AA63" s="142">
        <f t="shared" si="38"/>
        <v>0</v>
      </c>
      <c r="AB63" s="259">
        <f t="shared" si="39"/>
        <v>0</v>
      </c>
      <c r="AC63" s="263">
        <f t="shared" si="64"/>
        <v>0.2</v>
      </c>
      <c r="AD63" s="259">
        <f t="shared" si="40"/>
        <v>0</v>
      </c>
      <c r="AE63" s="259">
        <f t="shared" si="41"/>
        <v>730</v>
      </c>
      <c r="AF63" s="264">
        <f t="shared" si="42"/>
        <v>50</v>
      </c>
      <c r="AG63" s="265">
        <f t="shared" si="43"/>
        <v>1</v>
      </c>
      <c r="AH63" s="265">
        <f t="shared" si="43"/>
        <v>1.1000000000000001</v>
      </c>
      <c r="AI63" s="265">
        <f t="shared" si="43"/>
        <v>1.25</v>
      </c>
      <c r="AJ63" s="123">
        <f t="shared" si="44"/>
        <v>2010</v>
      </c>
      <c r="AK63" s="123">
        <f t="shared" si="45"/>
        <v>9</v>
      </c>
      <c r="AL63" s="125">
        <f t="shared" si="46"/>
        <v>0.02</v>
      </c>
      <c r="AM63" s="125">
        <f t="shared" si="47"/>
        <v>0.19999999999999996</v>
      </c>
      <c r="AN63" s="260">
        <f t="shared" si="48"/>
        <v>0.82000000000000006</v>
      </c>
      <c r="AO63" s="259">
        <f t="shared" si="49"/>
        <v>41153.75</v>
      </c>
      <c r="AP63" s="261">
        <f t="shared" si="50"/>
        <v>0.6</v>
      </c>
      <c r="AQ63" s="259">
        <f t="shared" si="65"/>
        <v>24692.25</v>
      </c>
      <c r="AR63" s="259">
        <f t="shared" si="51"/>
        <v>3</v>
      </c>
      <c r="AS63" s="262">
        <f t="shared" si="66"/>
        <v>5.9999999999999995E-4</v>
      </c>
      <c r="AT63" s="259">
        <f t="shared" si="67"/>
        <v>1.899999999999999</v>
      </c>
      <c r="AU63" s="259">
        <f t="shared" si="52"/>
        <v>12.91535</v>
      </c>
      <c r="AV63" s="260">
        <f t="shared" si="53"/>
        <v>0</v>
      </c>
      <c r="AW63" s="259">
        <f t="shared" si="54"/>
        <v>12.91535</v>
      </c>
      <c r="AX63" s="142">
        <f t="shared" si="55"/>
        <v>12.91535</v>
      </c>
      <c r="AY63" s="259">
        <f t="shared" si="56"/>
        <v>12.91535</v>
      </c>
      <c r="AZ63" s="92">
        <f t="shared" si="57"/>
        <v>12.91535</v>
      </c>
      <c r="BA63" s="266">
        <f t="shared" si="58"/>
        <v>3</v>
      </c>
      <c r="BB63" s="92">
        <f t="shared" si="59"/>
        <v>38.746049999999997</v>
      </c>
    </row>
    <row r="64" spans="1:54" x14ac:dyDescent="0.2">
      <c r="A64" s="123">
        <f t="shared" si="18"/>
        <v>2019</v>
      </c>
      <c r="B64" s="123">
        <f t="shared" si="19"/>
        <v>1</v>
      </c>
      <c r="C64" s="257">
        <f t="shared" si="20"/>
        <v>4</v>
      </c>
      <c r="D64" s="258" t="str">
        <f t="shared" si="20"/>
        <v>단D</v>
      </c>
      <c r="E64" s="259">
        <f t="shared" si="21"/>
        <v>0</v>
      </c>
      <c r="F64" s="260">
        <f t="shared" si="21"/>
        <v>0.03</v>
      </c>
      <c r="G64" s="259">
        <f t="shared" si="22"/>
        <v>0</v>
      </c>
      <c r="H64" s="260">
        <f t="shared" si="23"/>
        <v>0.6</v>
      </c>
      <c r="I64" s="259">
        <f t="shared" si="60"/>
        <v>0</v>
      </c>
      <c r="J64" s="259">
        <f t="shared" si="24"/>
        <v>1</v>
      </c>
      <c r="K64" s="261">
        <f t="shared" si="25"/>
        <v>1.05</v>
      </c>
      <c r="L64" s="259">
        <f t="shared" si="26"/>
        <v>1</v>
      </c>
      <c r="M64" s="262">
        <f t="shared" si="61"/>
        <v>1E-3</v>
      </c>
      <c r="N64" s="259">
        <f t="shared" si="62"/>
        <v>0</v>
      </c>
      <c r="O64" s="259">
        <f t="shared" si="27"/>
        <v>0</v>
      </c>
      <c r="P64" s="260">
        <f t="shared" si="28"/>
        <v>0.5</v>
      </c>
      <c r="Q64" s="259" t="b">
        <f t="shared" si="29"/>
        <v>0</v>
      </c>
      <c r="R64" s="260">
        <f t="shared" si="30"/>
        <v>0.5</v>
      </c>
      <c r="S64" s="259">
        <f t="shared" si="31"/>
        <v>0</v>
      </c>
      <c r="T64" s="142">
        <f t="shared" si="32"/>
        <v>0</v>
      </c>
      <c r="U64" s="259">
        <f t="shared" si="33"/>
        <v>0</v>
      </c>
      <c r="V64" s="259" t="b">
        <f t="shared" si="34"/>
        <v>1</v>
      </c>
      <c r="W64" s="262">
        <f t="shared" si="63"/>
        <v>1.4E-3</v>
      </c>
      <c r="X64" s="259">
        <f t="shared" si="35"/>
        <v>0</v>
      </c>
      <c r="Y64" s="260">
        <f t="shared" si="36"/>
        <v>0.5</v>
      </c>
      <c r="Z64" s="259">
        <f t="shared" si="37"/>
        <v>0</v>
      </c>
      <c r="AA64" s="142">
        <f t="shared" si="38"/>
        <v>0</v>
      </c>
      <c r="AB64" s="259">
        <f t="shared" si="39"/>
        <v>0</v>
      </c>
      <c r="AC64" s="263">
        <f t="shared" si="64"/>
        <v>0.2</v>
      </c>
      <c r="AD64" s="259">
        <f t="shared" si="40"/>
        <v>0</v>
      </c>
      <c r="AE64" s="259">
        <f t="shared" si="41"/>
        <v>730</v>
      </c>
      <c r="AF64" s="264">
        <f t="shared" si="42"/>
        <v>60</v>
      </c>
      <c r="AG64" s="265">
        <f t="shared" si="43"/>
        <v>1</v>
      </c>
      <c r="AH64" s="265">
        <f t="shared" si="43"/>
        <v>1.1000000000000001</v>
      </c>
      <c r="AI64" s="265">
        <f t="shared" si="43"/>
        <v>1.25</v>
      </c>
      <c r="AJ64" s="123">
        <f t="shared" si="44"/>
        <v>2010</v>
      </c>
      <c r="AK64" s="123">
        <f t="shared" si="45"/>
        <v>9</v>
      </c>
      <c r="AL64" s="125">
        <f t="shared" si="46"/>
        <v>0.02</v>
      </c>
      <c r="AM64" s="125">
        <f t="shared" si="47"/>
        <v>0.19999999999999996</v>
      </c>
      <c r="AN64" s="260">
        <f t="shared" si="48"/>
        <v>0.82000000000000006</v>
      </c>
      <c r="AO64" s="259">
        <f t="shared" si="49"/>
        <v>49384.500000000007</v>
      </c>
      <c r="AP64" s="261">
        <f t="shared" si="50"/>
        <v>0.6</v>
      </c>
      <c r="AQ64" s="259">
        <f t="shared" si="65"/>
        <v>29630.700000000004</v>
      </c>
      <c r="AR64" s="259">
        <f t="shared" si="51"/>
        <v>4</v>
      </c>
      <c r="AS64" s="262">
        <f t="shared" si="66"/>
        <v>8.0000000000000004E-4</v>
      </c>
      <c r="AT64" s="259">
        <f t="shared" si="67"/>
        <v>7.1000000000000014</v>
      </c>
      <c r="AU64" s="259">
        <f t="shared" si="52"/>
        <v>16.604560000000003</v>
      </c>
      <c r="AV64" s="260">
        <f t="shared" si="53"/>
        <v>0</v>
      </c>
      <c r="AW64" s="259">
        <f t="shared" si="54"/>
        <v>16.604560000000003</v>
      </c>
      <c r="AX64" s="142">
        <f t="shared" si="55"/>
        <v>16.604560000000003</v>
      </c>
      <c r="AY64" s="259">
        <f t="shared" si="56"/>
        <v>16.604560000000003</v>
      </c>
      <c r="AZ64" s="92">
        <f t="shared" si="57"/>
        <v>16.604560000000003</v>
      </c>
      <c r="BA64" s="266">
        <f t="shared" si="58"/>
        <v>4</v>
      </c>
      <c r="BB64" s="92">
        <f t="shared" si="59"/>
        <v>66.418240000000011</v>
      </c>
    </row>
    <row r="65" spans="1:54" x14ac:dyDescent="0.2">
      <c r="A65" s="123">
        <f t="shared" si="18"/>
        <v>2019</v>
      </c>
      <c r="B65" s="123">
        <f t="shared" si="19"/>
        <v>1</v>
      </c>
      <c r="C65" s="257">
        <f t="shared" si="20"/>
        <v>5</v>
      </c>
      <c r="D65" s="258" t="str">
        <f t="shared" si="20"/>
        <v>단E</v>
      </c>
      <c r="E65" s="259">
        <f t="shared" si="21"/>
        <v>0</v>
      </c>
      <c r="F65" s="260">
        <f t="shared" si="21"/>
        <v>0.04</v>
      </c>
      <c r="G65" s="259">
        <f t="shared" si="22"/>
        <v>0</v>
      </c>
      <c r="H65" s="260">
        <f t="shared" si="23"/>
        <v>0.6</v>
      </c>
      <c r="I65" s="259">
        <f t="shared" si="60"/>
        <v>0</v>
      </c>
      <c r="J65" s="259">
        <f t="shared" si="24"/>
        <v>1</v>
      </c>
      <c r="K65" s="261">
        <f t="shared" si="25"/>
        <v>1.05</v>
      </c>
      <c r="L65" s="259">
        <f t="shared" si="26"/>
        <v>1</v>
      </c>
      <c r="M65" s="262">
        <f t="shared" si="61"/>
        <v>1E-3</v>
      </c>
      <c r="N65" s="259">
        <f t="shared" si="62"/>
        <v>0</v>
      </c>
      <c r="O65" s="259">
        <f t="shared" si="27"/>
        <v>0</v>
      </c>
      <c r="P65" s="260">
        <f t="shared" si="28"/>
        <v>0.25</v>
      </c>
      <c r="Q65" s="259" t="b">
        <f t="shared" si="29"/>
        <v>0</v>
      </c>
      <c r="R65" s="260">
        <f t="shared" si="30"/>
        <v>0.25</v>
      </c>
      <c r="S65" s="259">
        <f t="shared" si="31"/>
        <v>0</v>
      </c>
      <c r="T65" s="142">
        <f t="shared" si="32"/>
        <v>0</v>
      </c>
      <c r="U65" s="259">
        <f t="shared" si="33"/>
        <v>0</v>
      </c>
      <c r="V65" s="259" t="b">
        <f t="shared" si="34"/>
        <v>1</v>
      </c>
      <c r="W65" s="262">
        <f t="shared" si="63"/>
        <v>1.4E-3</v>
      </c>
      <c r="X65" s="259">
        <f t="shared" si="35"/>
        <v>0</v>
      </c>
      <c r="Y65" s="260">
        <f t="shared" si="36"/>
        <v>0.25</v>
      </c>
      <c r="Z65" s="259">
        <f t="shared" si="37"/>
        <v>0</v>
      </c>
      <c r="AA65" s="142">
        <f t="shared" si="38"/>
        <v>0</v>
      </c>
      <c r="AB65" s="259">
        <f t="shared" si="39"/>
        <v>0</v>
      </c>
      <c r="AC65" s="263">
        <f t="shared" si="64"/>
        <v>0.2</v>
      </c>
      <c r="AD65" s="259">
        <f t="shared" si="40"/>
        <v>0</v>
      </c>
      <c r="AE65" s="259">
        <f t="shared" si="41"/>
        <v>730</v>
      </c>
      <c r="AF65" s="264">
        <f t="shared" si="42"/>
        <v>85</v>
      </c>
      <c r="AG65" s="265">
        <f t="shared" si="43"/>
        <v>1</v>
      </c>
      <c r="AH65" s="265">
        <f t="shared" si="43"/>
        <v>1.1000000000000001</v>
      </c>
      <c r="AI65" s="265">
        <f t="shared" si="43"/>
        <v>1.25</v>
      </c>
      <c r="AJ65" s="123">
        <f t="shared" si="44"/>
        <v>2010</v>
      </c>
      <c r="AK65" s="123">
        <f t="shared" si="45"/>
        <v>9</v>
      </c>
      <c r="AL65" s="125">
        <f t="shared" si="46"/>
        <v>0.02</v>
      </c>
      <c r="AM65" s="125">
        <f t="shared" si="47"/>
        <v>0.19999999999999996</v>
      </c>
      <c r="AN65" s="260">
        <f t="shared" si="48"/>
        <v>0.82000000000000006</v>
      </c>
      <c r="AO65" s="259">
        <f t="shared" si="49"/>
        <v>69961.375</v>
      </c>
      <c r="AP65" s="261">
        <f t="shared" si="50"/>
        <v>0.6</v>
      </c>
      <c r="AQ65" s="259">
        <f t="shared" si="65"/>
        <v>41976.824999999997</v>
      </c>
      <c r="AR65" s="259">
        <f t="shared" si="51"/>
        <v>5</v>
      </c>
      <c r="AS65" s="262">
        <f t="shared" si="66"/>
        <v>1E-3</v>
      </c>
      <c r="AT65" s="259">
        <f t="shared" si="67"/>
        <v>14.899999999999999</v>
      </c>
      <c r="AU65" s="259">
        <f t="shared" si="52"/>
        <v>27.076824999999999</v>
      </c>
      <c r="AV65" s="260">
        <f t="shared" si="53"/>
        <v>0</v>
      </c>
      <c r="AW65" s="259">
        <f t="shared" si="54"/>
        <v>27.076824999999999</v>
      </c>
      <c r="AX65" s="142">
        <f t="shared" si="55"/>
        <v>27.076824999999999</v>
      </c>
      <c r="AY65" s="259">
        <f t="shared" si="56"/>
        <v>27.076824999999999</v>
      </c>
      <c r="AZ65" s="92">
        <f t="shared" si="57"/>
        <v>27.076824999999999</v>
      </c>
      <c r="BA65" s="266">
        <f t="shared" si="58"/>
        <v>5</v>
      </c>
      <c r="BB65" s="92">
        <f t="shared" si="59"/>
        <v>135.38412499999998</v>
      </c>
    </row>
    <row r="66" spans="1:54" x14ac:dyDescent="0.2">
      <c r="A66" s="123">
        <f t="shared" si="18"/>
        <v>2019</v>
      </c>
      <c r="B66" s="123">
        <f t="shared" si="19"/>
        <v>1</v>
      </c>
      <c r="C66" s="257">
        <f t="shared" si="20"/>
        <v>6</v>
      </c>
      <c r="D66" s="258" t="str">
        <f t="shared" si="20"/>
        <v>단F</v>
      </c>
      <c r="E66" s="259">
        <f t="shared" si="21"/>
        <v>0</v>
      </c>
      <c r="F66" s="260">
        <f t="shared" si="21"/>
        <v>0.05</v>
      </c>
      <c r="G66" s="259">
        <f t="shared" si="22"/>
        <v>0</v>
      </c>
      <c r="H66" s="260">
        <f t="shared" si="23"/>
        <v>0.6</v>
      </c>
      <c r="I66" s="259">
        <f t="shared" si="60"/>
        <v>0</v>
      </c>
      <c r="J66" s="259">
        <f t="shared" si="24"/>
        <v>1</v>
      </c>
      <c r="K66" s="261">
        <f t="shared" si="25"/>
        <v>1.05</v>
      </c>
      <c r="L66" s="259">
        <f t="shared" si="26"/>
        <v>1</v>
      </c>
      <c r="M66" s="262">
        <f t="shared" si="61"/>
        <v>1E-3</v>
      </c>
      <c r="N66" s="259">
        <f t="shared" si="62"/>
        <v>0</v>
      </c>
      <c r="O66" s="259">
        <f t="shared" si="27"/>
        <v>0</v>
      </c>
      <c r="P66" s="260">
        <f t="shared" si="28"/>
        <v>0</v>
      </c>
      <c r="Q66" s="259" t="b">
        <f t="shared" si="29"/>
        <v>0</v>
      </c>
      <c r="R66" s="260">
        <f t="shared" si="30"/>
        <v>0</v>
      </c>
      <c r="S66" s="259">
        <f t="shared" si="31"/>
        <v>0</v>
      </c>
      <c r="T66" s="142">
        <f t="shared" si="32"/>
        <v>0</v>
      </c>
      <c r="U66" s="259">
        <f t="shared" si="33"/>
        <v>0</v>
      </c>
      <c r="V66" s="259" t="b">
        <f t="shared" si="34"/>
        <v>1</v>
      </c>
      <c r="W66" s="262">
        <f t="shared" si="63"/>
        <v>1.4E-3</v>
      </c>
      <c r="X66" s="259">
        <f t="shared" si="35"/>
        <v>0</v>
      </c>
      <c r="Y66" s="260">
        <f t="shared" si="36"/>
        <v>0</v>
      </c>
      <c r="Z66" s="259">
        <f t="shared" si="37"/>
        <v>0</v>
      </c>
      <c r="AA66" s="142">
        <f t="shared" si="38"/>
        <v>0</v>
      </c>
      <c r="AB66" s="259">
        <f t="shared" si="39"/>
        <v>0</v>
      </c>
      <c r="AC66" s="263">
        <f t="shared" si="64"/>
        <v>0.2</v>
      </c>
      <c r="AD66" s="259">
        <f t="shared" si="40"/>
        <v>0</v>
      </c>
      <c r="AE66" s="259">
        <f t="shared" si="41"/>
        <v>730</v>
      </c>
      <c r="AF66" s="264">
        <f t="shared" si="42"/>
        <v>90</v>
      </c>
      <c r="AG66" s="265">
        <f t="shared" si="43"/>
        <v>1</v>
      </c>
      <c r="AH66" s="265">
        <f t="shared" si="43"/>
        <v>1.1000000000000001</v>
      </c>
      <c r="AI66" s="265">
        <f t="shared" si="43"/>
        <v>1.25</v>
      </c>
      <c r="AJ66" s="123">
        <f t="shared" si="44"/>
        <v>2010</v>
      </c>
      <c r="AK66" s="123">
        <f t="shared" si="45"/>
        <v>9</v>
      </c>
      <c r="AL66" s="125">
        <f t="shared" si="46"/>
        <v>0.02</v>
      </c>
      <c r="AM66" s="125">
        <f t="shared" si="47"/>
        <v>0.19999999999999996</v>
      </c>
      <c r="AN66" s="260">
        <f t="shared" si="48"/>
        <v>0.82000000000000006</v>
      </c>
      <c r="AO66" s="259">
        <f t="shared" si="49"/>
        <v>74076.75</v>
      </c>
      <c r="AP66" s="261">
        <f t="shared" si="50"/>
        <v>0.6</v>
      </c>
      <c r="AQ66" s="259">
        <f t="shared" si="65"/>
        <v>44446.049999999996</v>
      </c>
      <c r="AR66" s="259">
        <f t="shared" si="51"/>
        <v>5</v>
      </c>
      <c r="AS66" s="262">
        <f t="shared" si="66"/>
        <v>1E-3</v>
      </c>
      <c r="AT66" s="259">
        <f t="shared" si="67"/>
        <v>14.899999999999999</v>
      </c>
      <c r="AU66" s="259">
        <f t="shared" si="52"/>
        <v>29.546050000000001</v>
      </c>
      <c r="AV66" s="260">
        <f t="shared" si="53"/>
        <v>0</v>
      </c>
      <c r="AW66" s="259">
        <f t="shared" si="54"/>
        <v>29.546050000000001</v>
      </c>
      <c r="AX66" s="142">
        <f t="shared" si="55"/>
        <v>29.546050000000001</v>
      </c>
      <c r="AY66" s="259">
        <f t="shared" si="56"/>
        <v>29.546050000000001</v>
      </c>
      <c r="AZ66" s="92">
        <f t="shared" si="57"/>
        <v>29.546050000000001</v>
      </c>
      <c r="BA66" s="266">
        <f t="shared" si="58"/>
        <v>5</v>
      </c>
      <c r="BB66" s="92">
        <f t="shared" si="59"/>
        <v>147.73025000000001</v>
      </c>
    </row>
    <row r="67" spans="1:54" x14ac:dyDescent="0.2">
      <c r="A67" s="123">
        <f t="shared" si="18"/>
        <v>2019</v>
      </c>
      <c r="B67" s="123">
        <f t="shared" si="19"/>
        <v>1</v>
      </c>
      <c r="C67" s="257">
        <f t="shared" si="20"/>
        <v>7</v>
      </c>
      <c r="D67" s="258" t="str">
        <f t="shared" si="20"/>
        <v>장A</v>
      </c>
      <c r="E67" s="259">
        <f t="shared" si="21"/>
        <v>0</v>
      </c>
      <c r="F67" s="260">
        <f t="shared" si="21"/>
        <v>0.01</v>
      </c>
      <c r="G67" s="259">
        <f t="shared" si="22"/>
        <v>0</v>
      </c>
      <c r="H67" s="260">
        <f t="shared" si="23"/>
        <v>0.6</v>
      </c>
      <c r="I67" s="259">
        <f t="shared" si="60"/>
        <v>0</v>
      </c>
      <c r="J67" s="259">
        <f t="shared" si="24"/>
        <v>1</v>
      </c>
      <c r="K67" s="261">
        <f t="shared" si="25"/>
        <v>1.05</v>
      </c>
      <c r="L67" s="259">
        <f t="shared" si="26"/>
        <v>1</v>
      </c>
      <c r="M67" s="262">
        <f t="shared" si="61"/>
        <v>1E-3</v>
      </c>
      <c r="N67" s="259">
        <f t="shared" si="62"/>
        <v>0</v>
      </c>
      <c r="O67" s="259">
        <f t="shared" si="27"/>
        <v>0</v>
      </c>
      <c r="P67" s="260">
        <f t="shared" si="28"/>
        <v>1</v>
      </c>
      <c r="Q67" s="259" t="b">
        <f t="shared" si="29"/>
        <v>0</v>
      </c>
      <c r="R67" s="260">
        <f t="shared" si="30"/>
        <v>1</v>
      </c>
      <c r="S67" s="259">
        <f t="shared" si="31"/>
        <v>0</v>
      </c>
      <c r="T67" s="142">
        <f t="shared" si="32"/>
        <v>0</v>
      </c>
      <c r="U67" s="259">
        <f t="shared" si="33"/>
        <v>0</v>
      </c>
      <c r="V67" s="259" t="b">
        <f t="shared" si="34"/>
        <v>1</v>
      </c>
      <c r="W67" s="262">
        <f t="shared" si="63"/>
        <v>1.4E-3</v>
      </c>
      <c r="X67" s="259">
        <f t="shared" si="35"/>
        <v>0</v>
      </c>
      <c r="Y67" s="260">
        <f t="shared" si="36"/>
        <v>1</v>
      </c>
      <c r="Z67" s="259">
        <f t="shared" si="37"/>
        <v>0</v>
      </c>
      <c r="AA67" s="142">
        <f t="shared" si="38"/>
        <v>0</v>
      </c>
      <c r="AB67" s="259">
        <f t="shared" si="39"/>
        <v>0</v>
      </c>
      <c r="AC67" s="263">
        <f t="shared" si="64"/>
        <v>0.2</v>
      </c>
      <c r="AD67" s="259">
        <f t="shared" si="40"/>
        <v>0</v>
      </c>
      <c r="AE67" s="259">
        <f t="shared" si="41"/>
        <v>730</v>
      </c>
      <c r="AF67" s="264">
        <f t="shared" si="42"/>
        <v>30</v>
      </c>
      <c r="AG67" s="265">
        <f t="shared" si="43"/>
        <v>1</v>
      </c>
      <c r="AH67" s="265">
        <f t="shared" si="43"/>
        <v>1.1000000000000001</v>
      </c>
      <c r="AI67" s="265">
        <f t="shared" si="43"/>
        <v>1.25</v>
      </c>
      <c r="AJ67" s="123">
        <f t="shared" si="44"/>
        <v>2010</v>
      </c>
      <c r="AK67" s="123">
        <f t="shared" si="45"/>
        <v>9</v>
      </c>
      <c r="AL67" s="125">
        <f t="shared" si="46"/>
        <v>0.02</v>
      </c>
      <c r="AM67" s="125">
        <f t="shared" si="47"/>
        <v>0.19999999999999996</v>
      </c>
      <c r="AN67" s="260">
        <f t="shared" si="48"/>
        <v>0.82000000000000006</v>
      </c>
      <c r="AO67" s="259">
        <f t="shared" si="49"/>
        <v>24692.250000000004</v>
      </c>
      <c r="AP67" s="261">
        <f t="shared" si="50"/>
        <v>0.6</v>
      </c>
      <c r="AQ67" s="259">
        <f t="shared" si="65"/>
        <v>14815.350000000002</v>
      </c>
      <c r="AR67" s="259">
        <f t="shared" si="51"/>
        <v>3</v>
      </c>
      <c r="AS67" s="262">
        <f t="shared" si="66"/>
        <v>5.9999999999999995E-4</v>
      </c>
      <c r="AT67" s="259">
        <f t="shared" si="67"/>
        <v>1.899999999999999</v>
      </c>
      <c r="AU67" s="259">
        <f t="shared" si="52"/>
        <v>6.9892100000000017</v>
      </c>
      <c r="AV67" s="260">
        <f t="shared" si="53"/>
        <v>0</v>
      </c>
      <c r="AW67" s="259">
        <f t="shared" si="54"/>
        <v>6.9892100000000017</v>
      </c>
      <c r="AX67" s="142">
        <f t="shared" si="55"/>
        <v>6.9892100000000017</v>
      </c>
      <c r="AY67" s="259">
        <f t="shared" si="56"/>
        <v>6.9892100000000017</v>
      </c>
      <c r="AZ67" s="92">
        <f t="shared" si="57"/>
        <v>6.9892100000000017</v>
      </c>
      <c r="BA67" s="266">
        <f t="shared" si="58"/>
        <v>5</v>
      </c>
      <c r="BB67" s="92">
        <f t="shared" si="59"/>
        <v>34.946050000000007</v>
      </c>
    </row>
    <row r="68" spans="1:54" x14ac:dyDescent="0.2">
      <c r="A68" s="123">
        <f t="shared" si="18"/>
        <v>2019</v>
      </c>
      <c r="B68" s="123">
        <f t="shared" si="19"/>
        <v>1</v>
      </c>
      <c r="C68" s="257">
        <f t="shared" si="20"/>
        <v>8</v>
      </c>
      <c r="D68" s="258" t="str">
        <f t="shared" si="20"/>
        <v>장B</v>
      </c>
      <c r="E68" s="259">
        <f t="shared" si="21"/>
        <v>0</v>
      </c>
      <c r="F68" s="260">
        <f t="shared" si="21"/>
        <v>0.02</v>
      </c>
      <c r="G68" s="259">
        <f t="shared" si="22"/>
        <v>0</v>
      </c>
      <c r="H68" s="260">
        <f t="shared" si="23"/>
        <v>0.6</v>
      </c>
      <c r="I68" s="259">
        <f t="shared" si="60"/>
        <v>0</v>
      </c>
      <c r="J68" s="259">
        <f t="shared" si="24"/>
        <v>1</v>
      </c>
      <c r="K68" s="261">
        <f t="shared" si="25"/>
        <v>1.05</v>
      </c>
      <c r="L68" s="259">
        <f t="shared" si="26"/>
        <v>1</v>
      </c>
      <c r="M68" s="262">
        <f t="shared" si="61"/>
        <v>1E-3</v>
      </c>
      <c r="N68" s="259">
        <f t="shared" si="62"/>
        <v>0</v>
      </c>
      <c r="O68" s="259">
        <f t="shared" si="27"/>
        <v>0</v>
      </c>
      <c r="P68" s="260">
        <f t="shared" si="28"/>
        <v>0.75</v>
      </c>
      <c r="Q68" s="259" t="b">
        <f t="shared" si="29"/>
        <v>0</v>
      </c>
      <c r="R68" s="260">
        <f t="shared" si="30"/>
        <v>0.75</v>
      </c>
      <c r="S68" s="259">
        <f t="shared" si="31"/>
        <v>0</v>
      </c>
      <c r="T68" s="142">
        <f t="shared" si="32"/>
        <v>0</v>
      </c>
      <c r="U68" s="259">
        <f t="shared" si="33"/>
        <v>0</v>
      </c>
      <c r="V68" s="259" t="b">
        <f t="shared" si="34"/>
        <v>1</v>
      </c>
      <c r="W68" s="262">
        <f t="shared" si="63"/>
        <v>1.4E-3</v>
      </c>
      <c r="X68" s="259">
        <f t="shared" si="35"/>
        <v>0</v>
      </c>
      <c r="Y68" s="260">
        <f t="shared" si="36"/>
        <v>0.75</v>
      </c>
      <c r="Z68" s="259">
        <f t="shared" si="37"/>
        <v>0</v>
      </c>
      <c r="AA68" s="142">
        <f t="shared" si="38"/>
        <v>0</v>
      </c>
      <c r="AB68" s="259">
        <f t="shared" si="39"/>
        <v>0</v>
      </c>
      <c r="AC68" s="263">
        <f t="shared" si="64"/>
        <v>0.2</v>
      </c>
      <c r="AD68" s="259">
        <f t="shared" si="40"/>
        <v>0</v>
      </c>
      <c r="AE68" s="259">
        <f t="shared" si="41"/>
        <v>730</v>
      </c>
      <c r="AF68" s="264">
        <f t="shared" si="42"/>
        <v>50</v>
      </c>
      <c r="AG68" s="265">
        <f t="shared" si="43"/>
        <v>1</v>
      </c>
      <c r="AH68" s="265">
        <f t="shared" si="43"/>
        <v>1.1000000000000001</v>
      </c>
      <c r="AI68" s="265">
        <f t="shared" si="43"/>
        <v>1.25</v>
      </c>
      <c r="AJ68" s="123">
        <f t="shared" si="44"/>
        <v>2010</v>
      </c>
      <c r="AK68" s="123">
        <f t="shared" si="45"/>
        <v>9</v>
      </c>
      <c r="AL68" s="125">
        <f t="shared" si="46"/>
        <v>0.02</v>
      </c>
      <c r="AM68" s="125">
        <f t="shared" si="47"/>
        <v>0.19999999999999996</v>
      </c>
      <c r="AN68" s="260">
        <f t="shared" si="48"/>
        <v>0.82000000000000006</v>
      </c>
      <c r="AO68" s="259">
        <f t="shared" si="49"/>
        <v>41153.75</v>
      </c>
      <c r="AP68" s="261">
        <f t="shared" si="50"/>
        <v>0.6</v>
      </c>
      <c r="AQ68" s="259">
        <f t="shared" si="65"/>
        <v>24692.25</v>
      </c>
      <c r="AR68" s="259">
        <f t="shared" si="51"/>
        <v>3</v>
      </c>
      <c r="AS68" s="262">
        <f t="shared" si="66"/>
        <v>5.9999999999999995E-4</v>
      </c>
      <c r="AT68" s="259">
        <f t="shared" si="67"/>
        <v>1.899999999999999</v>
      </c>
      <c r="AU68" s="259">
        <f t="shared" si="52"/>
        <v>12.91535</v>
      </c>
      <c r="AV68" s="260">
        <f t="shared" si="53"/>
        <v>0</v>
      </c>
      <c r="AW68" s="259">
        <f t="shared" si="54"/>
        <v>12.91535</v>
      </c>
      <c r="AX68" s="142">
        <f t="shared" si="55"/>
        <v>12.91535</v>
      </c>
      <c r="AY68" s="259">
        <f t="shared" si="56"/>
        <v>12.91535</v>
      </c>
      <c r="AZ68" s="92">
        <f t="shared" si="57"/>
        <v>12.91535</v>
      </c>
      <c r="BA68" s="266">
        <f t="shared" si="58"/>
        <v>4</v>
      </c>
      <c r="BB68" s="92">
        <f t="shared" si="59"/>
        <v>51.6614</v>
      </c>
    </row>
    <row r="69" spans="1:54" x14ac:dyDescent="0.2">
      <c r="A69" s="123">
        <f t="shared" si="18"/>
        <v>2019</v>
      </c>
      <c r="B69" s="123">
        <f t="shared" si="19"/>
        <v>1</v>
      </c>
      <c r="C69" s="257">
        <f t="shared" si="20"/>
        <v>9</v>
      </c>
      <c r="D69" s="258" t="str">
        <f t="shared" si="20"/>
        <v>장C</v>
      </c>
      <c r="E69" s="259">
        <f t="shared" si="21"/>
        <v>0</v>
      </c>
      <c r="F69" s="260">
        <f t="shared" si="21"/>
        <v>0.01</v>
      </c>
      <c r="G69" s="259">
        <f t="shared" si="22"/>
        <v>0</v>
      </c>
      <c r="H69" s="260">
        <f t="shared" si="23"/>
        <v>0.6</v>
      </c>
      <c r="I69" s="259">
        <f t="shared" si="60"/>
        <v>0</v>
      </c>
      <c r="J69" s="259">
        <f t="shared" si="24"/>
        <v>1</v>
      </c>
      <c r="K69" s="261">
        <f t="shared" si="25"/>
        <v>1.05</v>
      </c>
      <c r="L69" s="259">
        <f t="shared" si="26"/>
        <v>1</v>
      </c>
      <c r="M69" s="262">
        <f t="shared" si="61"/>
        <v>1E-3</v>
      </c>
      <c r="N69" s="259">
        <f t="shared" si="62"/>
        <v>0</v>
      </c>
      <c r="O69" s="259">
        <f t="shared" si="27"/>
        <v>0</v>
      </c>
      <c r="P69" s="260">
        <f t="shared" si="28"/>
        <v>0.75</v>
      </c>
      <c r="Q69" s="259" t="b">
        <f t="shared" si="29"/>
        <v>0</v>
      </c>
      <c r="R69" s="260">
        <f t="shared" si="30"/>
        <v>0.75</v>
      </c>
      <c r="S69" s="259">
        <f t="shared" si="31"/>
        <v>0</v>
      </c>
      <c r="T69" s="142">
        <f t="shared" si="32"/>
        <v>0</v>
      </c>
      <c r="U69" s="259">
        <f t="shared" si="33"/>
        <v>0</v>
      </c>
      <c r="V69" s="259" t="b">
        <f t="shared" si="34"/>
        <v>1</v>
      </c>
      <c r="W69" s="262">
        <f t="shared" si="63"/>
        <v>1.4E-3</v>
      </c>
      <c r="X69" s="259">
        <f t="shared" si="35"/>
        <v>0</v>
      </c>
      <c r="Y69" s="260">
        <f t="shared" si="36"/>
        <v>0.75</v>
      </c>
      <c r="Z69" s="259">
        <f t="shared" si="37"/>
        <v>0</v>
      </c>
      <c r="AA69" s="142">
        <f t="shared" si="38"/>
        <v>0</v>
      </c>
      <c r="AB69" s="259">
        <f t="shared" si="39"/>
        <v>0</v>
      </c>
      <c r="AC69" s="263">
        <f t="shared" si="64"/>
        <v>0.2</v>
      </c>
      <c r="AD69" s="259">
        <f t="shared" si="40"/>
        <v>0</v>
      </c>
      <c r="AE69" s="259">
        <f t="shared" si="41"/>
        <v>730</v>
      </c>
      <c r="AF69" s="264">
        <f t="shared" si="42"/>
        <v>60</v>
      </c>
      <c r="AG69" s="265">
        <f t="shared" si="43"/>
        <v>1</v>
      </c>
      <c r="AH69" s="265">
        <f t="shared" si="43"/>
        <v>1.1000000000000001</v>
      </c>
      <c r="AI69" s="265">
        <f t="shared" si="43"/>
        <v>1.25</v>
      </c>
      <c r="AJ69" s="123">
        <f t="shared" si="44"/>
        <v>2010</v>
      </c>
      <c r="AK69" s="123">
        <f t="shared" si="45"/>
        <v>9</v>
      </c>
      <c r="AL69" s="125">
        <f t="shared" si="46"/>
        <v>0.02</v>
      </c>
      <c r="AM69" s="125">
        <f t="shared" si="47"/>
        <v>0.19999999999999996</v>
      </c>
      <c r="AN69" s="260">
        <f t="shared" si="48"/>
        <v>0.82000000000000006</v>
      </c>
      <c r="AO69" s="259">
        <f t="shared" si="49"/>
        <v>49384.500000000007</v>
      </c>
      <c r="AP69" s="261">
        <f t="shared" si="50"/>
        <v>0.6</v>
      </c>
      <c r="AQ69" s="259">
        <f t="shared" si="65"/>
        <v>29630.700000000004</v>
      </c>
      <c r="AR69" s="259">
        <f t="shared" si="51"/>
        <v>4</v>
      </c>
      <c r="AS69" s="262">
        <f t="shared" si="66"/>
        <v>8.0000000000000004E-4</v>
      </c>
      <c r="AT69" s="259">
        <f t="shared" si="67"/>
        <v>7.1000000000000014</v>
      </c>
      <c r="AU69" s="259">
        <f t="shared" si="52"/>
        <v>16.604560000000003</v>
      </c>
      <c r="AV69" s="260">
        <f t="shared" si="53"/>
        <v>0</v>
      </c>
      <c r="AW69" s="259">
        <f t="shared" si="54"/>
        <v>16.604560000000003</v>
      </c>
      <c r="AX69" s="142">
        <f t="shared" si="55"/>
        <v>16.604560000000003</v>
      </c>
      <c r="AY69" s="259">
        <f t="shared" si="56"/>
        <v>16.604560000000003</v>
      </c>
      <c r="AZ69" s="92">
        <f t="shared" si="57"/>
        <v>16.604560000000003</v>
      </c>
      <c r="BA69" s="266">
        <f t="shared" si="58"/>
        <v>3</v>
      </c>
      <c r="BB69" s="92">
        <f t="shared" si="59"/>
        <v>49.813680000000005</v>
      </c>
    </row>
    <row r="70" spans="1:54" x14ac:dyDescent="0.2">
      <c r="A70" s="123">
        <f t="shared" si="18"/>
        <v>2019</v>
      </c>
      <c r="B70" s="123">
        <f t="shared" si="19"/>
        <v>1</v>
      </c>
      <c r="C70" s="257">
        <f t="shared" si="20"/>
        <v>10</v>
      </c>
      <c r="D70" s="258" t="str">
        <f t="shared" si="20"/>
        <v>장D</v>
      </c>
      <c r="E70" s="259">
        <f t="shared" si="21"/>
        <v>0</v>
      </c>
      <c r="F70" s="260">
        <f t="shared" si="21"/>
        <v>0.03</v>
      </c>
      <c r="G70" s="259">
        <f t="shared" si="22"/>
        <v>0</v>
      </c>
      <c r="H70" s="260">
        <f t="shared" si="23"/>
        <v>0.6</v>
      </c>
      <c r="I70" s="259">
        <f t="shared" si="60"/>
        <v>0</v>
      </c>
      <c r="J70" s="259">
        <f t="shared" si="24"/>
        <v>1</v>
      </c>
      <c r="K70" s="261">
        <f t="shared" si="25"/>
        <v>1.05</v>
      </c>
      <c r="L70" s="259">
        <f t="shared" si="26"/>
        <v>1</v>
      </c>
      <c r="M70" s="262">
        <f t="shared" si="61"/>
        <v>1E-3</v>
      </c>
      <c r="N70" s="259">
        <f t="shared" si="62"/>
        <v>0</v>
      </c>
      <c r="O70" s="259">
        <f t="shared" si="27"/>
        <v>0</v>
      </c>
      <c r="P70" s="260">
        <f t="shared" si="28"/>
        <v>0</v>
      </c>
      <c r="Q70" s="259" t="b">
        <f t="shared" si="29"/>
        <v>0</v>
      </c>
      <c r="R70" s="260">
        <f t="shared" si="30"/>
        <v>0</v>
      </c>
      <c r="S70" s="259">
        <f t="shared" si="31"/>
        <v>0</v>
      </c>
      <c r="T70" s="142">
        <f t="shared" si="32"/>
        <v>0</v>
      </c>
      <c r="U70" s="259">
        <f t="shared" si="33"/>
        <v>0</v>
      </c>
      <c r="V70" s="259" t="b">
        <f t="shared" si="34"/>
        <v>1</v>
      </c>
      <c r="W70" s="262">
        <f t="shared" si="63"/>
        <v>1.4E-3</v>
      </c>
      <c r="X70" s="259">
        <f t="shared" si="35"/>
        <v>0</v>
      </c>
      <c r="Y70" s="260">
        <f t="shared" si="36"/>
        <v>0</v>
      </c>
      <c r="Z70" s="259">
        <f t="shared" si="37"/>
        <v>0</v>
      </c>
      <c r="AA70" s="142">
        <f t="shared" si="38"/>
        <v>0</v>
      </c>
      <c r="AB70" s="259">
        <f t="shared" si="39"/>
        <v>0</v>
      </c>
      <c r="AC70" s="263">
        <f t="shared" si="64"/>
        <v>0.2</v>
      </c>
      <c r="AD70" s="259">
        <f t="shared" si="40"/>
        <v>0</v>
      </c>
      <c r="AE70" s="259">
        <f t="shared" si="41"/>
        <v>730</v>
      </c>
      <c r="AF70" s="264">
        <f t="shared" si="42"/>
        <v>90</v>
      </c>
      <c r="AG70" s="265">
        <f t="shared" si="43"/>
        <v>1</v>
      </c>
      <c r="AH70" s="265">
        <f t="shared" si="43"/>
        <v>1.1000000000000001</v>
      </c>
      <c r="AI70" s="265">
        <f t="shared" si="43"/>
        <v>1.25</v>
      </c>
      <c r="AJ70" s="123">
        <f t="shared" si="44"/>
        <v>2010</v>
      </c>
      <c r="AK70" s="123">
        <f t="shared" si="45"/>
        <v>9</v>
      </c>
      <c r="AL70" s="125">
        <f t="shared" si="46"/>
        <v>0.02</v>
      </c>
      <c r="AM70" s="125">
        <f t="shared" si="47"/>
        <v>0.19999999999999996</v>
      </c>
      <c r="AN70" s="260">
        <f t="shared" si="48"/>
        <v>0.82000000000000006</v>
      </c>
      <c r="AO70" s="259">
        <f t="shared" si="49"/>
        <v>74076.75</v>
      </c>
      <c r="AP70" s="261">
        <f t="shared" si="50"/>
        <v>0.6</v>
      </c>
      <c r="AQ70" s="259">
        <f t="shared" si="65"/>
        <v>44446.049999999996</v>
      </c>
      <c r="AR70" s="259">
        <f t="shared" si="51"/>
        <v>5</v>
      </c>
      <c r="AS70" s="262">
        <f t="shared" si="66"/>
        <v>1E-3</v>
      </c>
      <c r="AT70" s="259">
        <f t="shared" si="67"/>
        <v>14.899999999999999</v>
      </c>
      <c r="AU70" s="259">
        <f t="shared" si="52"/>
        <v>29.546050000000001</v>
      </c>
      <c r="AV70" s="260">
        <f t="shared" si="53"/>
        <v>0</v>
      </c>
      <c r="AW70" s="259">
        <f t="shared" si="54"/>
        <v>29.546050000000001</v>
      </c>
      <c r="AX70" s="142">
        <f t="shared" si="55"/>
        <v>29.546050000000001</v>
      </c>
      <c r="AY70" s="259">
        <f t="shared" si="56"/>
        <v>29.546050000000001</v>
      </c>
      <c r="AZ70" s="92">
        <f t="shared" si="57"/>
        <v>29.546050000000001</v>
      </c>
      <c r="BA70" s="266">
        <f t="shared" si="58"/>
        <v>2</v>
      </c>
      <c r="BB70" s="92">
        <f t="shared" si="59"/>
        <v>59.092100000000002</v>
      </c>
    </row>
    <row r="71" spans="1:54" x14ac:dyDescent="0.2">
      <c r="A71" s="123">
        <f t="shared" si="18"/>
        <v>2019</v>
      </c>
      <c r="B71" s="123">
        <f t="shared" si="19"/>
        <v>1</v>
      </c>
      <c r="C71" s="257">
        <f t="shared" si="20"/>
        <v>11</v>
      </c>
      <c r="D71" s="258" t="str">
        <f t="shared" si="20"/>
        <v>미등록A</v>
      </c>
      <c r="E71" s="259">
        <f t="shared" si="21"/>
        <v>0</v>
      </c>
      <c r="F71" s="260">
        <f t="shared" si="21"/>
        <v>0.01</v>
      </c>
      <c r="G71" s="259">
        <f t="shared" si="22"/>
        <v>0</v>
      </c>
      <c r="H71" s="260">
        <f t="shared" si="23"/>
        <v>0.6</v>
      </c>
      <c r="I71" s="259">
        <f t="shared" si="60"/>
        <v>0</v>
      </c>
      <c r="J71" s="259">
        <f t="shared" si="24"/>
        <v>1</v>
      </c>
      <c r="K71" s="261">
        <f t="shared" si="25"/>
        <v>1.05</v>
      </c>
      <c r="L71" s="259">
        <f t="shared" si="26"/>
        <v>1</v>
      </c>
      <c r="M71" s="262">
        <f t="shared" si="61"/>
        <v>1E-3</v>
      </c>
      <c r="N71" s="259">
        <f t="shared" si="62"/>
        <v>0</v>
      </c>
      <c r="O71" s="259">
        <f t="shared" si="27"/>
        <v>0</v>
      </c>
      <c r="P71" s="260">
        <f t="shared" si="28"/>
        <v>0</v>
      </c>
      <c r="Q71" s="259" t="b">
        <f t="shared" si="29"/>
        <v>0</v>
      </c>
      <c r="R71" s="260">
        <f t="shared" si="30"/>
        <v>0</v>
      </c>
      <c r="S71" s="259">
        <f t="shared" si="31"/>
        <v>0</v>
      </c>
      <c r="T71" s="142">
        <f t="shared" si="32"/>
        <v>0</v>
      </c>
      <c r="U71" s="259">
        <f t="shared" si="33"/>
        <v>0</v>
      </c>
      <c r="V71" s="259" t="b">
        <f t="shared" si="34"/>
        <v>1</v>
      </c>
      <c r="W71" s="262">
        <f t="shared" si="63"/>
        <v>1.4E-3</v>
      </c>
      <c r="X71" s="259">
        <f t="shared" si="35"/>
        <v>0</v>
      </c>
      <c r="Y71" s="260">
        <f t="shared" si="36"/>
        <v>0</v>
      </c>
      <c r="Z71" s="259">
        <f t="shared" si="37"/>
        <v>0</v>
      </c>
      <c r="AA71" s="142">
        <f t="shared" si="38"/>
        <v>0</v>
      </c>
      <c r="AB71" s="259">
        <f t="shared" si="39"/>
        <v>0</v>
      </c>
      <c r="AC71" s="263">
        <f t="shared" si="64"/>
        <v>0.2</v>
      </c>
      <c r="AD71" s="259">
        <f t="shared" si="40"/>
        <v>0</v>
      </c>
      <c r="AE71" s="259">
        <f t="shared" si="41"/>
        <v>730</v>
      </c>
      <c r="AF71" s="264">
        <f t="shared" si="42"/>
        <v>92</v>
      </c>
      <c r="AG71" s="265">
        <f t="shared" si="43"/>
        <v>1</v>
      </c>
      <c r="AH71" s="265">
        <f t="shared" si="43"/>
        <v>1.1000000000000001</v>
      </c>
      <c r="AI71" s="265">
        <f t="shared" si="43"/>
        <v>1.24</v>
      </c>
      <c r="AJ71" s="123">
        <f t="shared" si="44"/>
        <v>1988</v>
      </c>
      <c r="AK71" s="123">
        <f t="shared" si="45"/>
        <v>31</v>
      </c>
      <c r="AL71" s="125">
        <f t="shared" si="46"/>
        <v>0.02</v>
      </c>
      <c r="AM71" s="125">
        <f t="shared" si="47"/>
        <v>0.19999999999999996</v>
      </c>
      <c r="AN71" s="260">
        <f t="shared" si="48"/>
        <v>0.38</v>
      </c>
      <c r="AO71" s="259">
        <f t="shared" si="49"/>
        <v>34810.371200000001</v>
      </c>
      <c r="AP71" s="261">
        <f t="shared" si="50"/>
        <v>0.6</v>
      </c>
      <c r="AQ71" s="259">
        <f t="shared" si="65"/>
        <v>20886.222720000002</v>
      </c>
      <c r="AR71" s="259">
        <f t="shared" si="51"/>
        <v>3</v>
      </c>
      <c r="AS71" s="262">
        <f t="shared" si="66"/>
        <v>5.9999999999999995E-4</v>
      </c>
      <c r="AT71" s="259">
        <f t="shared" si="67"/>
        <v>1.899999999999999</v>
      </c>
      <c r="AU71" s="259">
        <f t="shared" si="52"/>
        <v>10.631733632000001</v>
      </c>
      <c r="AV71" s="260">
        <f t="shared" si="53"/>
        <v>0</v>
      </c>
      <c r="AW71" s="259">
        <f t="shared" si="54"/>
        <v>10.631733632000001</v>
      </c>
      <c r="AX71" s="142">
        <f t="shared" si="55"/>
        <v>10.631733632000001</v>
      </c>
      <c r="AY71" s="259">
        <f t="shared" si="56"/>
        <v>10.631733632000001</v>
      </c>
      <c r="AZ71" s="92">
        <f t="shared" si="57"/>
        <v>10.631733632000001</v>
      </c>
      <c r="BA71" s="266">
        <f t="shared" si="58"/>
        <v>1</v>
      </c>
      <c r="BB71" s="92">
        <f t="shared" si="59"/>
        <v>10.631733632000001</v>
      </c>
    </row>
    <row r="72" spans="1:54" x14ac:dyDescent="0.2">
      <c r="A72" s="123">
        <f t="shared" si="18"/>
        <v>2019</v>
      </c>
      <c r="B72" s="123">
        <f t="shared" si="19"/>
        <v>1</v>
      </c>
      <c r="C72" s="257">
        <f t="shared" si="20"/>
        <v>12</v>
      </c>
      <c r="D72" s="258">
        <f t="shared" si="20"/>
        <v>0</v>
      </c>
      <c r="E72" s="259">
        <f t="shared" si="21"/>
        <v>0</v>
      </c>
      <c r="F72" s="260">
        <f t="shared" si="21"/>
        <v>0</v>
      </c>
      <c r="G72" s="259">
        <f t="shared" si="22"/>
        <v>0</v>
      </c>
      <c r="H72" s="260">
        <f t="shared" si="23"/>
        <v>0.6</v>
      </c>
      <c r="I72" s="259">
        <f t="shared" si="60"/>
        <v>0</v>
      </c>
      <c r="J72" s="259">
        <f t="shared" si="24"/>
        <v>1</v>
      </c>
      <c r="K72" s="261">
        <f t="shared" si="25"/>
        <v>1.05</v>
      </c>
      <c r="L72" s="259">
        <f t="shared" si="26"/>
        <v>1</v>
      </c>
      <c r="M72" s="262">
        <f t="shared" si="61"/>
        <v>1E-3</v>
      </c>
      <c r="N72" s="259">
        <f t="shared" si="62"/>
        <v>0</v>
      </c>
      <c r="O72" s="259">
        <f t="shared" si="27"/>
        <v>0</v>
      </c>
      <c r="P72" s="260">
        <f t="shared" si="28"/>
        <v>0</v>
      </c>
      <c r="Q72" s="259" t="b">
        <f t="shared" si="29"/>
        <v>0</v>
      </c>
      <c r="R72" s="260">
        <f t="shared" si="30"/>
        <v>0</v>
      </c>
      <c r="S72" s="259">
        <f t="shared" si="31"/>
        <v>0</v>
      </c>
      <c r="T72" s="142">
        <f t="shared" si="32"/>
        <v>0</v>
      </c>
      <c r="U72" s="259">
        <f t="shared" si="33"/>
        <v>0</v>
      </c>
      <c r="V72" s="259">
        <f t="shared" si="34"/>
        <v>0</v>
      </c>
      <c r="W72" s="262">
        <f t="shared" si="63"/>
        <v>1.4E-3</v>
      </c>
      <c r="X72" s="259">
        <f t="shared" si="35"/>
        <v>0</v>
      </c>
      <c r="Y72" s="260">
        <f t="shared" si="36"/>
        <v>0</v>
      </c>
      <c r="Z72" s="259">
        <f t="shared" si="37"/>
        <v>0</v>
      </c>
      <c r="AA72" s="142">
        <f t="shared" si="38"/>
        <v>0</v>
      </c>
      <c r="AB72" s="259">
        <f t="shared" si="39"/>
        <v>0</v>
      </c>
      <c r="AC72" s="263">
        <f t="shared" si="64"/>
        <v>0.2</v>
      </c>
      <c r="AD72" s="259">
        <f t="shared" si="40"/>
        <v>0</v>
      </c>
      <c r="AE72" s="259">
        <f t="shared" si="41"/>
        <v>730</v>
      </c>
      <c r="AF72" s="264">
        <f t="shared" si="42"/>
        <v>0</v>
      </c>
      <c r="AG72" s="265">
        <f t="shared" si="43"/>
        <v>0</v>
      </c>
      <c r="AH72" s="265">
        <f t="shared" si="43"/>
        <v>0</v>
      </c>
      <c r="AI72" s="265">
        <f t="shared" si="43"/>
        <v>0</v>
      </c>
      <c r="AJ72" s="123">
        <f t="shared" si="44"/>
        <v>0</v>
      </c>
      <c r="AK72" s="123">
        <f t="shared" si="45"/>
        <v>2019</v>
      </c>
      <c r="AL72" s="125">
        <f t="shared" si="46"/>
        <v>0</v>
      </c>
      <c r="AM72" s="125">
        <f t="shared" si="47"/>
        <v>0</v>
      </c>
      <c r="AN72" s="260">
        <f t="shared" si="48"/>
        <v>1</v>
      </c>
      <c r="AO72" s="259">
        <f t="shared" si="49"/>
        <v>0</v>
      </c>
      <c r="AP72" s="261">
        <f t="shared" si="50"/>
        <v>0.6</v>
      </c>
      <c r="AQ72" s="259">
        <f t="shared" si="65"/>
        <v>0</v>
      </c>
      <c r="AR72" s="259">
        <f t="shared" si="51"/>
        <v>1</v>
      </c>
      <c r="AS72" s="262">
        <f t="shared" si="66"/>
        <v>4.0000000000000002E-4</v>
      </c>
      <c r="AT72" s="259">
        <f t="shared" si="67"/>
        <v>0</v>
      </c>
      <c r="AU72" s="259">
        <f t="shared" si="52"/>
        <v>0</v>
      </c>
      <c r="AV72" s="260">
        <f t="shared" si="53"/>
        <v>0</v>
      </c>
      <c r="AW72" s="259">
        <f t="shared" si="54"/>
        <v>0</v>
      </c>
      <c r="AX72" s="142">
        <f t="shared" si="55"/>
        <v>0</v>
      </c>
      <c r="AY72" s="259">
        <f t="shared" si="56"/>
        <v>0</v>
      </c>
      <c r="AZ72" s="92">
        <f t="shared" si="57"/>
        <v>0</v>
      </c>
      <c r="BA72" s="266">
        <f t="shared" si="58"/>
        <v>0</v>
      </c>
      <c r="BB72" s="92">
        <f t="shared" si="59"/>
        <v>0</v>
      </c>
    </row>
    <row r="73" spans="1:54" x14ac:dyDescent="0.2">
      <c r="A73" s="123">
        <f t="shared" si="18"/>
        <v>2019</v>
      </c>
      <c r="B73" s="123">
        <f t="shared" si="19"/>
        <v>1</v>
      </c>
      <c r="C73" s="257">
        <f t="shared" si="20"/>
        <v>13</v>
      </c>
      <c r="D73" s="258">
        <f t="shared" si="20"/>
        <v>0</v>
      </c>
      <c r="E73" s="259">
        <f t="shared" si="21"/>
        <v>0</v>
      </c>
      <c r="F73" s="260">
        <f t="shared" si="21"/>
        <v>0</v>
      </c>
      <c r="G73" s="259">
        <f t="shared" si="22"/>
        <v>0</v>
      </c>
      <c r="H73" s="260">
        <f t="shared" si="23"/>
        <v>0.6</v>
      </c>
      <c r="I73" s="259">
        <f t="shared" si="60"/>
        <v>0</v>
      </c>
      <c r="J73" s="259">
        <f t="shared" si="24"/>
        <v>1</v>
      </c>
      <c r="K73" s="261">
        <f t="shared" si="25"/>
        <v>1.05</v>
      </c>
      <c r="L73" s="259">
        <f t="shared" si="26"/>
        <v>1</v>
      </c>
      <c r="M73" s="262">
        <f t="shared" si="61"/>
        <v>1E-3</v>
      </c>
      <c r="N73" s="259">
        <f t="shared" si="62"/>
        <v>0</v>
      </c>
      <c r="O73" s="259">
        <f t="shared" si="27"/>
        <v>0</v>
      </c>
      <c r="P73" s="260">
        <f t="shared" si="28"/>
        <v>0</v>
      </c>
      <c r="Q73" s="259" t="b">
        <f t="shared" si="29"/>
        <v>0</v>
      </c>
      <c r="R73" s="260">
        <f t="shared" si="30"/>
        <v>0</v>
      </c>
      <c r="S73" s="259">
        <f t="shared" si="31"/>
        <v>0</v>
      </c>
      <c r="T73" s="142">
        <f t="shared" si="32"/>
        <v>0</v>
      </c>
      <c r="U73" s="259">
        <f t="shared" si="33"/>
        <v>0</v>
      </c>
      <c r="V73" s="259">
        <f t="shared" si="34"/>
        <v>0</v>
      </c>
      <c r="W73" s="262">
        <f t="shared" si="63"/>
        <v>1.4E-3</v>
      </c>
      <c r="X73" s="259">
        <f t="shared" si="35"/>
        <v>0</v>
      </c>
      <c r="Y73" s="260">
        <f t="shared" si="36"/>
        <v>0</v>
      </c>
      <c r="Z73" s="259">
        <f t="shared" si="37"/>
        <v>0</v>
      </c>
      <c r="AA73" s="142">
        <f t="shared" si="38"/>
        <v>0</v>
      </c>
      <c r="AB73" s="259">
        <f t="shared" si="39"/>
        <v>0</v>
      </c>
      <c r="AC73" s="263">
        <f t="shared" si="64"/>
        <v>0.2</v>
      </c>
      <c r="AD73" s="259">
        <f t="shared" si="40"/>
        <v>0</v>
      </c>
      <c r="AE73" s="259">
        <f t="shared" si="41"/>
        <v>730</v>
      </c>
      <c r="AF73" s="264">
        <f t="shared" si="42"/>
        <v>0</v>
      </c>
      <c r="AG73" s="265">
        <f t="shared" si="43"/>
        <v>0</v>
      </c>
      <c r="AH73" s="265">
        <f t="shared" si="43"/>
        <v>0</v>
      </c>
      <c r="AI73" s="265">
        <f t="shared" si="43"/>
        <v>0</v>
      </c>
      <c r="AJ73" s="123">
        <f t="shared" si="44"/>
        <v>0</v>
      </c>
      <c r="AK73" s="123">
        <f t="shared" si="45"/>
        <v>2019</v>
      </c>
      <c r="AL73" s="125">
        <f t="shared" si="46"/>
        <v>0</v>
      </c>
      <c r="AM73" s="125">
        <f t="shared" si="47"/>
        <v>0</v>
      </c>
      <c r="AN73" s="260">
        <f t="shared" si="48"/>
        <v>1</v>
      </c>
      <c r="AO73" s="259">
        <f t="shared" si="49"/>
        <v>0</v>
      </c>
      <c r="AP73" s="261">
        <f t="shared" si="50"/>
        <v>0.6</v>
      </c>
      <c r="AQ73" s="259">
        <f t="shared" si="65"/>
        <v>0</v>
      </c>
      <c r="AR73" s="259">
        <f t="shared" si="51"/>
        <v>1</v>
      </c>
      <c r="AS73" s="262">
        <f t="shared" si="66"/>
        <v>4.0000000000000002E-4</v>
      </c>
      <c r="AT73" s="259">
        <f t="shared" si="67"/>
        <v>0</v>
      </c>
      <c r="AU73" s="259">
        <f t="shared" si="52"/>
        <v>0</v>
      </c>
      <c r="AV73" s="260">
        <f t="shared" si="53"/>
        <v>0</v>
      </c>
      <c r="AW73" s="259">
        <f t="shared" si="54"/>
        <v>0</v>
      </c>
      <c r="AX73" s="142">
        <f t="shared" si="55"/>
        <v>0</v>
      </c>
      <c r="AY73" s="259">
        <f t="shared" si="56"/>
        <v>0</v>
      </c>
      <c r="AZ73" s="92">
        <f t="shared" si="57"/>
        <v>0</v>
      </c>
      <c r="BA73" s="266">
        <f t="shared" si="58"/>
        <v>0</v>
      </c>
      <c r="BB73" s="92">
        <f t="shared" si="59"/>
        <v>0</v>
      </c>
    </row>
    <row r="74" spans="1:54" x14ac:dyDescent="0.2">
      <c r="A74" s="123">
        <f t="shared" si="18"/>
        <v>2019</v>
      </c>
      <c r="B74" s="123">
        <f t="shared" si="19"/>
        <v>1</v>
      </c>
      <c r="C74" s="257">
        <f t="shared" si="20"/>
        <v>14</v>
      </c>
      <c r="D74" s="258">
        <f t="shared" si="20"/>
        <v>0</v>
      </c>
      <c r="E74" s="259">
        <f t="shared" si="21"/>
        <v>0</v>
      </c>
      <c r="F74" s="260">
        <f t="shared" si="21"/>
        <v>0</v>
      </c>
      <c r="G74" s="259">
        <f t="shared" si="22"/>
        <v>0</v>
      </c>
      <c r="H74" s="260">
        <f t="shared" si="23"/>
        <v>0.6</v>
      </c>
      <c r="I74" s="259">
        <f t="shared" si="60"/>
        <v>0</v>
      </c>
      <c r="J74" s="259">
        <f t="shared" si="24"/>
        <v>1</v>
      </c>
      <c r="K74" s="261">
        <f t="shared" si="25"/>
        <v>1.05</v>
      </c>
      <c r="L74" s="259">
        <f t="shared" si="26"/>
        <v>1</v>
      </c>
      <c r="M74" s="262">
        <f t="shared" si="61"/>
        <v>1E-3</v>
      </c>
      <c r="N74" s="259">
        <f t="shared" si="62"/>
        <v>0</v>
      </c>
      <c r="O74" s="259">
        <f t="shared" si="27"/>
        <v>0</v>
      </c>
      <c r="P74" s="260">
        <f t="shared" si="28"/>
        <v>0</v>
      </c>
      <c r="Q74" s="259" t="b">
        <f t="shared" si="29"/>
        <v>0</v>
      </c>
      <c r="R74" s="260">
        <f t="shared" si="30"/>
        <v>0</v>
      </c>
      <c r="S74" s="259">
        <f t="shared" si="31"/>
        <v>0</v>
      </c>
      <c r="T74" s="142">
        <f t="shared" si="32"/>
        <v>0</v>
      </c>
      <c r="U74" s="259">
        <f t="shared" si="33"/>
        <v>0</v>
      </c>
      <c r="V74" s="259">
        <f t="shared" si="34"/>
        <v>0</v>
      </c>
      <c r="W74" s="262">
        <f t="shared" si="63"/>
        <v>1.4E-3</v>
      </c>
      <c r="X74" s="259">
        <f t="shared" si="35"/>
        <v>0</v>
      </c>
      <c r="Y74" s="260">
        <f t="shared" si="36"/>
        <v>0</v>
      </c>
      <c r="Z74" s="259">
        <f t="shared" si="37"/>
        <v>0</v>
      </c>
      <c r="AA74" s="142">
        <f t="shared" si="38"/>
        <v>0</v>
      </c>
      <c r="AB74" s="259">
        <f t="shared" si="39"/>
        <v>0</v>
      </c>
      <c r="AC74" s="263">
        <f t="shared" si="64"/>
        <v>0.2</v>
      </c>
      <c r="AD74" s="259">
        <f t="shared" si="40"/>
        <v>0</v>
      </c>
      <c r="AE74" s="259">
        <f t="shared" si="41"/>
        <v>730</v>
      </c>
      <c r="AF74" s="264">
        <f t="shared" si="42"/>
        <v>0</v>
      </c>
      <c r="AG74" s="265">
        <f t="shared" si="43"/>
        <v>0</v>
      </c>
      <c r="AH74" s="265">
        <f t="shared" si="43"/>
        <v>0</v>
      </c>
      <c r="AI74" s="265">
        <f t="shared" si="43"/>
        <v>0</v>
      </c>
      <c r="AJ74" s="123">
        <f t="shared" si="44"/>
        <v>0</v>
      </c>
      <c r="AK74" s="123">
        <f t="shared" si="45"/>
        <v>2019</v>
      </c>
      <c r="AL74" s="125">
        <f t="shared" si="46"/>
        <v>0</v>
      </c>
      <c r="AM74" s="125">
        <f t="shared" si="47"/>
        <v>0</v>
      </c>
      <c r="AN74" s="260">
        <f t="shared" si="48"/>
        <v>1</v>
      </c>
      <c r="AO74" s="259">
        <f t="shared" si="49"/>
        <v>0</v>
      </c>
      <c r="AP74" s="261">
        <f t="shared" si="50"/>
        <v>0.6</v>
      </c>
      <c r="AQ74" s="259">
        <f t="shared" si="65"/>
        <v>0</v>
      </c>
      <c r="AR74" s="259">
        <f t="shared" si="51"/>
        <v>1</v>
      </c>
      <c r="AS74" s="262">
        <f t="shared" si="66"/>
        <v>4.0000000000000002E-4</v>
      </c>
      <c r="AT74" s="259">
        <f t="shared" si="67"/>
        <v>0</v>
      </c>
      <c r="AU74" s="259">
        <f t="shared" si="52"/>
        <v>0</v>
      </c>
      <c r="AV74" s="260">
        <f t="shared" si="53"/>
        <v>0</v>
      </c>
      <c r="AW74" s="259">
        <f t="shared" si="54"/>
        <v>0</v>
      </c>
      <c r="AX74" s="142">
        <f t="shared" si="55"/>
        <v>0</v>
      </c>
      <c r="AY74" s="259">
        <f t="shared" si="56"/>
        <v>0</v>
      </c>
      <c r="AZ74" s="92">
        <f t="shared" si="57"/>
        <v>0</v>
      </c>
      <c r="BA74" s="266">
        <f t="shared" si="58"/>
        <v>0</v>
      </c>
      <c r="BB74" s="92">
        <f t="shared" si="59"/>
        <v>0</v>
      </c>
    </row>
    <row r="75" spans="1:54" x14ac:dyDescent="0.2">
      <c r="A75" s="123">
        <f t="shared" si="18"/>
        <v>2019</v>
      </c>
      <c r="B75" s="123">
        <f t="shared" si="19"/>
        <v>1</v>
      </c>
      <c r="C75" s="257">
        <f t="shared" si="20"/>
        <v>15</v>
      </c>
      <c r="D75" s="258">
        <f t="shared" si="20"/>
        <v>0</v>
      </c>
      <c r="E75" s="259">
        <f t="shared" si="21"/>
        <v>0</v>
      </c>
      <c r="F75" s="260">
        <f t="shared" si="21"/>
        <v>0</v>
      </c>
      <c r="G75" s="259">
        <f t="shared" si="22"/>
        <v>0</v>
      </c>
      <c r="H75" s="260">
        <f t="shared" si="23"/>
        <v>0.6</v>
      </c>
      <c r="I75" s="259">
        <f t="shared" si="60"/>
        <v>0</v>
      </c>
      <c r="J75" s="259">
        <f t="shared" si="24"/>
        <v>1</v>
      </c>
      <c r="K75" s="261">
        <f t="shared" si="25"/>
        <v>1.05</v>
      </c>
      <c r="L75" s="259">
        <f t="shared" si="26"/>
        <v>1</v>
      </c>
      <c r="M75" s="262">
        <f t="shared" si="61"/>
        <v>1E-3</v>
      </c>
      <c r="N75" s="259">
        <f t="shared" si="62"/>
        <v>0</v>
      </c>
      <c r="O75" s="259">
        <f t="shared" si="27"/>
        <v>0</v>
      </c>
      <c r="P75" s="260">
        <f t="shared" si="28"/>
        <v>0</v>
      </c>
      <c r="Q75" s="259" t="b">
        <f t="shared" si="29"/>
        <v>0</v>
      </c>
      <c r="R75" s="260">
        <f t="shared" si="30"/>
        <v>0</v>
      </c>
      <c r="S75" s="259">
        <f t="shared" si="31"/>
        <v>0</v>
      </c>
      <c r="T75" s="142">
        <f t="shared" si="32"/>
        <v>0</v>
      </c>
      <c r="U75" s="259">
        <f t="shared" si="33"/>
        <v>0</v>
      </c>
      <c r="V75" s="259">
        <f t="shared" si="34"/>
        <v>0</v>
      </c>
      <c r="W75" s="262">
        <f t="shared" si="63"/>
        <v>1.4E-3</v>
      </c>
      <c r="X75" s="259">
        <f t="shared" si="35"/>
        <v>0</v>
      </c>
      <c r="Y75" s="260">
        <f t="shared" si="36"/>
        <v>0</v>
      </c>
      <c r="Z75" s="259">
        <f t="shared" si="37"/>
        <v>0</v>
      </c>
      <c r="AA75" s="142">
        <f t="shared" si="38"/>
        <v>0</v>
      </c>
      <c r="AB75" s="259">
        <f t="shared" si="39"/>
        <v>0</v>
      </c>
      <c r="AC75" s="263">
        <f t="shared" si="64"/>
        <v>0.2</v>
      </c>
      <c r="AD75" s="259">
        <f t="shared" si="40"/>
        <v>0</v>
      </c>
      <c r="AE75" s="259">
        <f t="shared" si="41"/>
        <v>730</v>
      </c>
      <c r="AF75" s="264">
        <f t="shared" si="42"/>
        <v>0</v>
      </c>
      <c r="AG75" s="265">
        <f t="shared" si="43"/>
        <v>0</v>
      </c>
      <c r="AH75" s="265">
        <f t="shared" si="43"/>
        <v>0</v>
      </c>
      <c r="AI75" s="265">
        <f t="shared" si="43"/>
        <v>0</v>
      </c>
      <c r="AJ75" s="123">
        <f t="shared" si="44"/>
        <v>0</v>
      </c>
      <c r="AK75" s="123">
        <f t="shared" si="45"/>
        <v>2019</v>
      </c>
      <c r="AL75" s="125">
        <f t="shared" si="46"/>
        <v>0</v>
      </c>
      <c r="AM75" s="125">
        <f t="shared" si="47"/>
        <v>0</v>
      </c>
      <c r="AN75" s="260">
        <f t="shared" si="48"/>
        <v>1</v>
      </c>
      <c r="AO75" s="259">
        <f t="shared" si="49"/>
        <v>0</v>
      </c>
      <c r="AP75" s="261">
        <f t="shared" si="50"/>
        <v>0.6</v>
      </c>
      <c r="AQ75" s="259">
        <f t="shared" si="65"/>
        <v>0</v>
      </c>
      <c r="AR75" s="259">
        <f t="shared" si="51"/>
        <v>1</v>
      </c>
      <c r="AS75" s="262">
        <f t="shared" si="66"/>
        <v>4.0000000000000002E-4</v>
      </c>
      <c r="AT75" s="259">
        <f t="shared" si="67"/>
        <v>0</v>
      </c>
      <c r="AU75" s="259">
        <f t="shared" si="52"/>
        <v>0</v>
      </c>
      <c r="AV75" s="260">
        <f t="shared" si="53"/>
        <v>0</v>
      </c>
      <c r="AW75" s="259">
        <f t="shared" si="54"/>
        <v>0</v>
      </c>
      <c r="AX75" s="142">
        <f t="shared" si="55"/>
        <v>0</v>
      </c>
      <c r="AY75" s="259">
        <f t="shared" si="56"/>
        <v>0</v>
      </c>
      <c r="AZ75" s="92">
        <f t="shared" si="57"/>
        <v>0</v>
      </c>
      <c r="BA75" s="266">
        <f t="shared" si="58"/>
        <v>0</v>
      </c>
      <c r="BB75" s="92">
        <f t="shared" si="59"/>
        <v>0</v>
      </c>
    </row>
    <row r="76" spans="1:54" x14ac:dyDescent="0.2">
      <c r="A76" s="123">
        <f t="shared" si="18"/>
        <v>2019</v>
      </c>
      <c r="B76" s="123">
        <f t="shared" si="19"/>
        <v>1</v>
      </c>
      <c r="C76" s="257">
        <f t="shared" si="20"/>
        <v>16</v>
      </c>
      <c r="D76" s="258">
        <f t="shared" si="20"/>
        <v>0</v>
      </c>
      <c r="E76" s="259">
        <f t="shared" si="21"/>
        <v>0</v>
      </c>
      <c r="F76" s="260">
        <f t="shared" si="21"/>
        <v>0</v>
      </c>
      <c r="G76" s="259">
        <f t="shared" si="22"/>
        <v>0</v>
      </c>
      <c r="H76" s="260">
        <f t="shared" si="23"/>
        <v>0.6</v>
      </c>
      <c r="I76" s="259">
        <f t="shared" si="60"/>
        <v>0</v>
      </c>
      <c r="J76" s="259">
        <f t="shared" si="24"/>
        <v>1</v>
      </c>
      <c r="K76" s="261">
        <f t="shared" si="25"/>
        <v>1.05</v>
      </c>
      <c r="L76" s="259">
        <f t="shared" si="26"/>
        <v>1</v>
      </c>
      <c r="M76" s="262">
        <f t="shared" si="61"/>
        <v>1E-3</v>
      </c>
      <c r="N76" s="259">
        <f t="shared" si="62"/>
        <v>0</v>
      </c>
      <c r="O76" s="259">
        <f t="shared" si="27"/>
        <v>0</v>
      </c>
      <c r="P76" s="260">
        <f t="shared" si="28"/>
        <v>0</v>
      </c>
      <c r="Q76" s="259" t="b">
        <f t="shared" si="29"/>
        <v>0</v>
      </c>
      <c r="R76" s="260">
        <f t="shared" si="30"/>
        <v>0</v>
      </c>
      <c r="S76" s="259">
        <f t="shared" si="31"/>
        <v>0</v>
      </c>
      <c r="T76" s="142">
        <f t="shared" si="32"/>
        <v>0</v>
      </c>
      <c r="U76" s="259">
        <f t="shared" si="33"/>
        <v>0</v>
      </c>
      <c r="V76" s="259">
        <f t="shared" si="34"/>
        <v>0</v>
      </c>
      <c r="W76" s="262">
        <f t="shared" si="63"/>
        <v>1.4E-3</v>
      </c>
      <c r="X76" s="259">
        <f t="shared" si="35"/>
        <v>0</v>
      </c>
      <c r="Y76" s="260">
        <f t="shared" si="36"/>
        <v>0</v>
      </c>
      <c r="Z76" s="259">
        <f t="shared" si="37"/>
        <v>0</v>
      </c>
      <c r="AA76" s="142">
        <f t="shared" si="38"/>
        <v>0</v>
      </c>
      <c r="AB76" s="259">
        <f t="shared" si="39"/>
        <v>0</v>
      </c>
      <c r="AC76" s="263">
        <f t="shared" si="64"/>
        <v>0.2</v>
      </c>
      <c r="AD76" s="259">
        <f t="shared" si="40"/>
        <v>0</v>
      </c>
      <c r="AE76" s="259">
        <f t="shared" si="41"/>
        <v>730</v>
      </c>
      <c r="AF76" s="264">
        <f t="shared" si="42"/>
        <v>0</v>
      </c>
      <c r="AG76" s="265">
        <f t="shared" si="43"/>
        <v>0</v>
      </c>
      <c r="AH76" s="265">
        <f t="shared" si="43"/>
        <v>0</v>
      </c>
      <c r="AI76" s="265">
        <f t="shared" si="43"/>
        <v>0</v>
      </c>
      <c r="AJ76" s="123">
        <f t="shared" si="44"/>
        <v>0</v>
      </c>
      <c r="AK76" s="123">
        <f t="shared" si="45"/>
        <v>2019</v>
      </c>
      <c r="AL76" s="125">
        <f t="shared" si="46"/>
        <v>0</v>
      </c>
      <c r="AM76" s="125">
        <f t="shared" si="47"/>
        <v>0</v>
      </c>
      <c r="AN76" s="260">
        <f t="shared" si="48"/>
        <v>1</v>
      </c>
      <c r="AO76" s="259">
        <f t="shared" si="49"/>
        <v>0</v>
      </c>
      <c r="AP76" s="261">
        <f t="shared" si="50"/>
        <v>0.6</v>
      </c>
      <c r="AQ76" s="259">
        <f t="shared" si="65"/>
        <v>0</v>
      </c>
      <c r="AR76" s="259">
        <f t="shared" si="51"/>
        <v>1</v>
      </c>
      <c r="AS76" s="262">
        <f t="shared" si="66"/>
        <v>4.0000000000000002E-4</v>
      </c>
      <c r="AT76" s="259">
        <f t="shared" si="67"/>
        <v>0</v>
      </c>
      <c r="AU76" s="259">
        <f t="shared" si="52"/>
        <v>0</v>
      </c>
      <c r="AV76" s="260">
        <f t="shared" si="53"/>
        <v>0</v>
      </c>
      <c r="AW76" s="259">
        <f t="shared" si="54"/>
        <v>0</v>
      </c>
      <c r="AX76" s="142">
        <f t="shared" si="55"/>
        <v>0</v>
      </c>
      <c r="AY76" s="259">
        <f t="shared" si="56"/>
        <v>0</v>
      </c>
      <c r="AZ76" s="92">
        <f t="shared" si="57"/>
        <v>0</v>
      </c>
      <c r="BA76" s="266">
        <f t="shared" si="58"/>
        <v>0</v>
      </c>
      <c r="BB76" s="92">
        <f t="shared" si="59"/>
        <v>0</v>
      </c>
    </row>
    <row r="77" spans="1:54" x14ac:dyDescent="0.2">
      <c r="A77" s="123">
        <f t="shared" si="18"/>
        <v>2019</v>
      </c>
      <c r="B77" s="123">
        <f t="shared" si="19"/>
        <v>1</v>
      </c>
      <c r="C77" s="257">
        <f t="shared" si="20"/>
        <v>17</v>
      </c>
      <c r="D77" s="258">
        <f t="shared" si="20"/>
        <v>0</v>
      </c>
      <c r="E77" s="259">
        <f t="shared" si="21"/>
        <v>0</v>
      </c>
      <c r="F77" s="260">
        <f t="shared" si="21"/>
        <v>0</v>
      </c>
      <c r="G77" s="259">
        <f t="shared" si="22"/>
        <v>0</v>
      </c>
      <c r="H77" s="260">
        <f t="shared" si="23"/>
        <v>0.6</v>
      </c>
      <c r="I77" s="259">
        <f t="shared" si="60"/>
        <v>0</v>
      </c>
      <c r="J77" s="259">
        <f t="shared" si="24"/>
        <v>1</v>
      </c>
      <c r="K77" s="261">
        <f t="shared" si="25"/>
        <v>1.05</v>
      </c>
      <c r="L77" s="259">
        <f t="shared" si="26"/>
        <v>1</v>
      </c>
      <c r="M77" s="262">
        <f t="shared" si="61"/>
        <v>1E-3</v>
      </c>
      <c r="N77" s="259">
        <f t="shared" si="62"/>
        <v>0</v>
      </c>
      <c r="O77" s="259">
        <f t="shared" si="27"/>
        <v>0</v>
      </c>
      <c r="P77" s="260">
        <f t="shared" si="28"/>
        <v>0</v>
      </c>
      <c r="Q77" s="259" t="b">
        <f t="shared" si="29"/>
        <v>0</v>
      </c>
      <c r="R77" s="260">
        <f t="shared" si="30"/>
        <v>0</v>
      </c>
      <c r="S77" s="259">
        <f t="shared" si="31"/>
        <v>0</v>
      </c>
      <c r="T77" s="142">
        <f t="shared" si="32"/>
        <v>0</v>
      </c>
      <c r="U77" s="259">
        <f t="shared" si="33"/>
        <v>0</v>
      </c>
      <c r="V77" s="259">
        <f t="shared" si="34"/>
        <v>0</v>
      </c>
      <c r="W77" s="262">
        <f t="shared" si="63"/>
        <v>1.4E-3</v>
      </c>
      <c r="X77" s="259">
        <f t="shared" si="35"/>
        <v>0</v>
      </c>
      <c r="Y77" s="260">
        <f t="shared" si="36"/>
        <v>0</v>
      </c>
      <c r="Z77" s="259">
        <f t="shared" si="37"/>
        <v>0</v>
      </c>
      <c r="AA77" s="142">
        <f t="shared" si="38"/>
        <v>0</v>
      </c>
      <c r="AB77" s="259">
        <f t="shared" si="39"/>
        <v>0</v>
      </c>
      <c r="AC77" s="263">
        <f t="shared" si="64"/>
        <v>0.2</v>
      </c>
      <c r="AD77" s="259">
        <f t="shared" si="40"/>
        <v>0</v>
      </c>
      <c r="AE77" s="259">
        <f t="shared" si="41"/>
        <v>730</v>
      </c>
      <c r="AF77" s="264">
        <f t="shared" si="42"/>
        <v>0</v>
      </c>
      <c r="AG77" s="265">
        <f t="shared" si="43"/>
        <v>0</v>
      </c>
      <c r="AH77" s="265">
        <f t="shared" si="43"/>
        <v>0</v>
      </c>
      <c r="AI77" s="265">
        <f t="shared" si="43"/>
        <v>0</v>
      </c>
      <c r="AJ77" s="123">
        <f t="shared" si="44"/>
        <v>0</v>
      </c>
      <c r="AK77" s="123">
        <f t="shared" si="45"/>
        <v>2019</v>
      </c>
      <c r="AL77" s="125">
        <f t="shared" si="46"/>
        <v>0</v>
      </c>
      <c r="AM77" s="125">
        <f t="shared" si="47"/>
        <v>0</v>
      </c>
      <c r="AN77" s="260">
        <f t="shared" si="48"/>
        <v>1</v>
      </c>
      <c r="AO77" s="259">
        <f t="shared" si="49"/>
        <v>0</v>
      </c>
      <c r="AP77" s="261">
        <f t="shared" si="50"/>
        <v>0.6</v>
      </c>
      <c r="AQ77" s="259">
        <f t="shared" si="65"/>
        <v>0</v>
      </c>
      <c r="AR77" s="259">
        <f t="shared" si="51"/>
        <v>1</v>
      </c>
      <c r="AS77" s="262">
        <f t="shared" si="66"/>
        <v>4.0000000000000002E-4</v>
      </c>
      <c r="AT77" s="259">
        <f t="shared" si="67"/>
        <v>0</v>
      </c>
      <c r="AU77" s="259">
        <f t="shared" si="52"/>
        <v>0</v>
      </c>
      <c r="AV77" s="260">
        <f t="shared" si="53"/>
        <v>0</v>
      </c>
      <c r="AW77" s="259">
        <f t="shared" si="54"/>
        <v>0</v>
      </c>
      <c r="AX77" s="142">
        <f t="shared" si="55"/>
        <v>0</v>
      </c>
      <c r="AY77" s="259">
        <f t="shared" si="56"/>
        <v>0</v>
      </c>
      <c r="AZ77" s="92">
        <f t="shared" si="57"/>
        <v>0</v>
      </c>
      <c r="BA77" s="266">
        <f t="shared" si="58"/>
        <v>0</v>
      </c>
      <c r="BB77" s="92">
        <f t="shared" si="59"/>
        <v>0</v>
      </c>
    </row>
    <row r="78" spans="1:54" x14ac:dyDescent="0.2">
      <c r="A78" s="123">
        <f t="shared" si="18"/>
        <v>2019</v>
      </c>
      <c r="B78" s="123">
        <f t="shared" si="19"/>
        <v>1</v>
      </c>
      <c r="C78" s="257">
        <f t="shared" si="20"/>
        <v>18</v>
      </c>
      <c r="D78" s="258">
        <f t="shared" si="20"/>
        <v>0</v>
      </c>
      <c r="E78" s="259">
        <f t="shared" si="21"/>
        <v>0</v>
      </c>
      <c r="F78" s="260">
        <f t="shared" si="21"/>
        <v>0</v>
      </c>
      <c r="G78" s="259">
        <f t="shared" si="22"/>
        <v>0</v>
      </c>
      <c r="H78" s="260">
        <f t="shared" si="23"/>
        <v>0.6</v>
      </c>
      <c r="I78" s="259">
        <f t="shared" si="60"/>
        <v>0</v>
      </c>
      <c r="J78" s="259">
        <f t="shared" si="24"/>
        <v>1</v>
      </c>
      <c r="K78" s="261">
        <f t="shared" si="25"/>
        <v>1.05</v>
      </c>
      <c r="L78" s="259">
        <f t="shared" si="26"/>
        <v>1</v>
      </c>
      <c r="M78" s="262">
        <f t="shared" si="61"/>
        <v>1E-3</v>
      </c>
      <c r="N78" s="259">
        <f t="shared" si="62"/>
        <v>0</v>
      </c>
      <c r="O78" s="259">
        <f t="shared" si="27"/>
        <v>0</v>
      </c>
      <c r="P78" s="260">
        <f t="shared" si="28"/>
        <v>0</v>
      </c>
      <c r="Q78" s="259" t="b">
        <f t="shared" si="29"/>
        <v>0</v>
      </c>
      <c r="R78" s="260">
        <f t="shared" si="30"/>
        <v>0</v>
      </c>
      <c r="S78" s="259">
        <f t="shared" si="31"/>
        <v>0</v>
      </c>
      <c r="T78" s="142">
        <f t="shared" si="32"/>
        <v>0</v>
      </c>
      <c r="U78" s="259">
        <f t="shared" si="33"/>
        <v>0</v>
      </c>
      <c r="V78" s="259">
        <f t="shared" si="34"/>
        <v>0</v>
      </c>
      <c r="W78" s="262">
        <f t="shared" si="63"/>
        <v>1.4E-3</v>
      </c>
      <c r="X78" s="259">
        <f t="shared" si="35"/>
        <v>0</v>
      </c>
      <c r="Y78" s="260">
        <f t="shared" si="36"/>
        <v>0</v>
      </c>
      <c r="Z78" s="259">
        <f t="shared" si="37"/>
        <v>0</v>
      </c>
      <c r="AA78" s="142">
        <f t="shared" si="38"/>
        <v>0</v>
      </c>
      <c r="AB78" s="259">
        <f t="shared" si="39"/>
        <v>0</v>
      </c>
      <c r="AC78" s="263">
        <f t="shared" si="64"/>
        <v>0.2</v>
      </c>
      <c r="AD78" s="259">
        <f t="shared" si="40"/>
        <v>0</v>
      </c>
      <c r="AE78" s="259">
        <f t="shared" si="41"/>
        <v>730</v>
      </c>
      <c r="AF78" s="264">
        <f t="shared" si="42"/>
        <v>0</v>
      </c>
      <c r="AG78" s="265">
        <f t="shared" si="43"/>
        <v>0</v>
      </c>
      <c r="AH78" s="265">
        <f t="shared" si="43"/>
        <v>0</v>
      </c>
      <c r="AI78" s="265">
        <f t="shared" si="43"/>
        <v>0</v>
      </c>
      <c r="AJ78" s="123">
        <f t="shared" si="44"/>
        <v>0</v>
      </c>
      <c r="AK78" s="123">
        <f t="shared" si="45"/>
        <v>2019</v>
      </c>
      <c r="AL78" s="125">
        <f t="shared" si="46"/>
        <v>0</v>
      </c>
      <c r="AM78" s="125">
        <f t="shared" si="47"/>
        <v>0</v>
      </c>
      <c r="AN78" s="260">
        <f t="shared" si="48"/>
        <v>1</v>
      </c>
      <c r="AO78" s="259">
        <f t="shared" si="49"/>
        <v>0</v>
      </c>
      <c r="AP78" s="261">
        <f t="shared" si="50"/>
        <v>0.6</v>
      </c>
      <c r="AQ78" s="259">
        <f t="shared" si="65"/>
        <v>0</v>
      </c>
      <c r="AR78" s="259">
        <f t="shared" si="51"/>
        <v>1</v>
      </c>
      <c r="AS78" s="262">
        <f t="shared" si="66"/>
        <v>4.0000000000000002E-4</v>
      </c>
      <c r="AT78" s="259">
        <f t="shared" si="67"/>
        <v>0</v>
      </c>
      <c r="AU78" s="259">
        <f t="shared" si="52"/>
        <v>0</v>
      </c>
      <c r="AV78" s="260">
        <f t="shared" si="53"/>
        <v>0</v>
      </c>
      <c r="AW78" s="259">
        <f t="shared" si="54"/>
        <v>0</v>
      </c>
      <c r="AX78" s="142">
        <f t="shared" si="55"/>
        <v>0</v>
      </c>
      <c r="AY78" s="259">
        <f t="shared" si="56"/>
        <v>0</v>
      </c>
      <c r="AZ78" s="92">
        <f t="shared" si="57"/>
        <v>0</v>
      </c>
      <c r="BA78" s="266">
        <f t="shared" si="58"/>
        <v>0</v>
      </c>
      <c r="BB78" s="92">
        <f t="shared" si="59"/>
        <v>0</v>
      </c>
    </row>
    <row r="79" spans="1:54" x14ac:dyDescent="0.2">
      <c r="A79" s="123">
        <f t="shared" si="18"/>
        <v>2019</v>
      </c>
      <c r="B79" s="123">
        <f t="shared" si="19"/>
        <v>1</v>
      </c>
      <c r="C79" s="257">
        <f t="shared" si="20"/>
        <v>19</v>
      </c>
      <c r="D79" s="258">
        <f t="shared" si="20"/>
        <v>0</v>
      </c>
      <c r="E79" s="259">
        <f t="shared" si="21"/>
        <v>0</v>
      </c>
      <c r="F79" s="260">
        <f t="shared" si="21"/>
        <v>0</v>
      </c>
      <c r="G79" s="259">
        <f t="shared" si="22"/>
        <v>0</v>
      </c>
      <c r="H79" s="260">
        <f t="shared" si="23"/>
        <v>0.6</v>
      </c>
      <c r="I79" s="259">
        <f t="shared" si="60"/>
        <v>0</v>
      </c>
      <c r="J79" s="259">
        <f t="shared" si="24"/>
        <v>1</v>
      </c>
      <c r="K79" s="261">
        <f t="shared" si="25"/>
        <v>1.05</v>
      </c>
      <c r="L79" s="259">
        <f t="shared" si="26"/>
        <v>1</v>
      </c>
      <c r="M79" s="262">
        <f t="shared" si="61"/>
        <v>1E-3</v>
      </c>
      <c r="N79" s="259">
        <f t="shared" si="62"/>
        <v>0</v>
      </c>
      <c r="O79" s="259">
        <f t="shared" si="27"/>
        <v>0</v>
      </c>
      <c r="P79" s="260">
        <f t="shared" si="28"/>
        <v>0</v>
      </c>
      <c r="Q79" s="259" t="b">
        <f t="shared" si="29"/>
        <v>0</v>
      </c>
      <c r="R79" s="260">
        <f t="shared" si="30"/>
        <v>0</v>
      </c>
      <c r="S79" s="259">
        <f t="shared" si="31"/>
        <v>0</v>
      </c>
      <c r="T79" s="142">
        <f t="shared" si="32"/>
        <v>0</v>
      </c>
      <c r="U79" s="259">
        <f t="shared" si="33"/>
        <v>0</v>
      </c>
      <c r="V79" s="259">
        <f t="shared" si="34"/>
        <v>0</v>
      </c>
      <c r="W79" s="262">
        <f t="shared" si="63"/>
        <v>1.4E-3</v>
      </c>
      <c r="X79" s="259">
        <f t="shared" si="35"/>
        <v>0</v>
      </c>
      <c r="Y79" s="260">
        <f t="shared" si="36"/>
        <v>0</v>
      </c>
      <c r="Z79" s="259">
        <f t="shared" si="37"/>
        <v>0</v>
      </c>
      <c r="AA79" s="142">
        <f t="shared" si="38"/>
        <v>0</v>
      </c>
      <c r="AB79" s="259">
        <f t="shared" si="39"/>
        <v>0</v>
      </c>
      <c r="AC79" s="263">
        <f t="shared" si="64"/>
        <v>0.2</v>
      </c>
      <c r="AD79" s="259">
        <f t="shared" si="40"/>
        <v>0</v>
      </c>
      <c r="AE79" s="259">
        <f t="shared" si="41"/>
        <v>730</v>
      </c>
      <c r="AF79" s="264">
        <f t="shared" si="42"/>
        <v>0</v>
      </c>
      <c r="AG79" s="265">
        <f t="shared" si="43"/>
        <v>0</v>
      </c>
      <c r="AH79" s="265">
        <f t="shared" si="43"/>
        <v>0</v>
      </c>
      <c r="AI79" s="265">
        <f t="shared" si="43"/>
        <v>0</v>
      </c>
      <c r="AJ79" s="123">
        <f t="shared" si="44"/>
        <v>0</v>
      </c>
      <c r="AK79" s="123">
        <f t="shared" si="45"/>
        <v>2019</v>
      </c>
      <c r="AL79" s="125">
        <f t="shared" si="46"/>
        <v>0</v>
      </c>
      <c r="AM79" s="125">
        <f t="shared" si="47"/>
        <v>0</v>
      </c>
      <c r="AN79" s="260">
        <f t="shared" si="48"/>
        <v>1</v>
      </c>
      <c r="AO79" s="259">
        <f t="shared" si="49"/>
        <v>0</v>
      </c>
      <c r="AP79" s="261">
        <f t="shared" si="50"/>
        <v>0.6</v>
      </c>
      <c r="AQ79" s="259">
        <f t="shared" si="65"/>
        <v>0</v>
      </c>
      <c r="AR79" s="259">
        <f t="shared" si="51"/>
        <v>1</v>
      </c>
      <c r="AS79" s="262">
        <f t="shared" si="66"/>
        <v>4.0000000000000002E-4</v>
      </c>
      <c r="AT79" s="259">
        <f t="shared" si="67"/>
        <v>0</v>
      </c>
      <c r="AU79" s="259">
        <f t="shared" si="52"/>
        <v>0</v>
      </c>
      <c r="AV79" s="260">
        <f t="shared" si="53"/>
        <v>0</v>
      </c>
      <c r="AW79" s="259">
        <f t="shared" si="54"/>
        <v>0</v>
      </c>
      <c r="AX79" s="142">
        <f t="shared" si="55"/>
        <v>0</v>
      </c>
      <c r="AY79" s="259">
        <f t="shared" si="56"/>
        <v>0</v>
      </c>
      <c r="AZ79" s="92">
        <f t="shared" si="57"/>
        <v>0</v>
      </c>
      <c r="BA79" s="266">
        <f t="shared" si="58"/>
        <v>0</v>
      </c>
      <c r="BB79" s="92">
        <f t="shared" si="59"/>
        <v>0</v>
      </c>
    </row>
    <row r="80" spans="1:54" x14ac:dyDescent="0.2">
      <c r="A80" s="123">
        <f t="shared" si="18"/>
        <v>2019</v>
      </c>
      <c r="B80" s="123">
        <f t="shared" si="19"/>
        <v>1</v>
      </c>
      <c r="C80" s="257">
        <f t="shared" si="20"/>
        <v>20</v>
      </c>
      <c r="D80" s="258">
        <f t="shared" si="20"/>
        <v>0</v>
      </c>
      <c r="E80" s="259">
        <f t="shared" si="21"/>
        <v>0</v>
      </c>
      <c r="F80" s="260">
        <f t="shared" si="21"/>
        <v>0</v>
      </c>
      <c r="G80" s="259">
        <f t="shared" si="22"/>
        <v>0</v>
      </c>
      <c r="H80" s="260">
        <f t="shared" si="23"/>
        <v>0.6</v>
      </c>
      <c r="I80" s="259">
        <f t="shared" si="60"/>
        <v>0</v>
      </c>
      <c r="J80" s="259">
        <f t="shared" si="24"/>
        <v>1</v>
      </c>
      <c r="K80" s="261">
        <f t="shared" si="25"/>
        <v>1.05</v>
      </c>
      <c r="L80" s="259">
        <f t="shared" si="26"/>
        <v>1</v>
      </c>
      <c r="M80" s="262">
        <f t="shared" si="61"/>
        <v>1E-3</v>
      </c>
      <c r="N80" s="259">
        <f t="shared" si="62"/>
        <v>0</v>
      </c>
      <c r="O80" s="259">
        <f t="shared" si="27"/>
        <v>0</v>
      </c>
      <c r="P80" s="260">
        <f t="shared" si="28"/>
        <v>0</v>
      </c>
      <c r="Q80" s="259" t="b">
        <f t="shared" si="29"/>
        <v>0</v>
      </c>
      <c r="R80" s="260">
        <f t="shared" si="30"/>
        <v>0</v>
      </c>
      <c r="S80" s="259">
        <f t="shared" si="31"/>
        <v>0</v>
      </c>
      <c r="T80" s="142">
        <f t="shared" si="32"/>
        <v>0</v>
      </c>
      <c r="U80" s="259">
        <f t="shared" si="33"/>
        <v>0</v>
      </c>
      <c r="V80" s="259">
        <f t="shared" si="34"/>
        <v>0</v>
      </c>
      <c r="W80" s="262">
        <f t="shared" si="63"/>
        <v>1.4E-3</v>
      </c>
      <c r="X80" s="259">
        <f t="shared" si="35"/>
        <v>0</v>
      </c>
      <c r="Y80" s="260">
        <f t="shared" si="36"/>
        <v>0</v>
      </c>
      <c r="Z80" s="259">
        <f t="shared" si="37"/>
        <v>0</v>
      </c>
      <c r="AA80" s="142">
        <f t="shared" si="38"/>
        <v>0</v>
      </c>
      <c r="AB80" s="259">
        <f t="shared" si="39"/>
        <v>0</v>
      </c>
      <c r="AC80" s="263">
        <f t="shared" si="64"/>
        <v>0.2</v>
      </c>
      <c r="AD80" s="259">
        <f t="shared" si="40"/>
        <v>0</v>
      </c>
      <c r="AE80" s="259">
        <f t="shared" si="41"/>
        <v>730</v>
      </c>
      <c r="AF80" s="264">
        <f t="shared" si="42"/>
        <v>0</v>
      </c>
      <c r="AG80" s="265">
        <f t="shared" si="43"/>
        <v>0</v>
      </c>
      <c r="AH80" s="265">
        <f t="shared" si="43"/>
        <v>0</v>
      </c>
      <c r="AI80" s="265">
        <f t="shared" si="43"/>
        <v>0</v>
      </c>
      <c r="AJ80" s="123">
        <f t="shared" si="44"/>
        <v>0</v>
      </c>
      <c r="AK80" s="123">
        <f t="shared" si="45"/>
        <v>2019</v>
      </c>
      <c r="AL80" s="125">
        <f t="shared" si="46"/>
        <v>0</v>
      </c>
      <c r="AM80" s="125">
        <f t="shared" si="47"/>
        <v>0</v>
      </c>
      <c r="AN80" s="260">
        <f t="shared" si="48"/>
        <v>1</v>
      </c>
      <c r="AO80" s="259">
        <f t="shared" si="49"/>
        <v>0</v>
      </c>
      <c r="AP80" s="261">
        <f t="shared" si="50"/>
        <v>0.6</v>
      </c>
      <c r="AQ80" s="259">
        <f t="shared" si="65"/>
        <v>0</v>
      </c>
      <c r="AR80" s="259">
        <f t="shared" si="51"/>
        <v>1</v>
      </c>
      <c r="AS80" s="262">
        <f t="shared" si="66"/>
        <v>4.0000000000000002E-4</v>
      </c>
      <c r="AT80" s="259">
        <f t="shared" si="67"/>
        <v>0</v>
      </c>
      <c r="AU80" s="259">
        <f t="shared" si="52"/>
        <v>0</v>
      </c>
      <c r="AV80" s="260">
        <f t="shared" si="53"/>
        <v>0</v>
      </c>
      <c r="AW80" s="259">
        <f t="shared" si="54"/>
        <v>0</v>
      </c>
      <c r="AX80" s="142">
        <f t="shared" si="55"/>
        <v>0</v>
      </c>
      <c r="AY80" s="259">
        <f t="shared" si="56"/>
        <v>0</v>
      </c>
      <c r="AZ80" s="92">
        <f t="shared" si="57"/>
        <v>0</v>
      </c>
      <c r="BA80" s="266">
        <f t="shared" si="58"/>
        <v>0</v>
      </c>
      <c r="BB80" s="92">
        <f t="shared" si="59"/>
        <v>0</v>
      </c>
    </row>
    <row r="81" spans="1:54" x14ac:dyDescent="0.2">
      <c r="A81" s="123">
        <f t="shared" si="18"/>
        <v>2019</v>
      </c>
      <c r="B81" s="123">
        <f t="shared" si="19"/>
        <v>1</v>
      </c>
      <c r="C81" s="257">
        <f t="shared" si="20"/>
        <v>21</v>
      </c>
      <c r="D81" s="258">
        <f t="shared" si="20"/>
        <v>0</v>
      </c>
      <c r="E81" s="259">
        <f t="shared" si="21"/>
        <v>0</v>
      </c>
      <c r="F81" s="260">
        <f t="shared" si="21"/>
        <v>0</v>
      </c>
      <c r="G81" s="259">
        <f t="shared" si="22"/>
        <v>0</v>
      </c>
      <c r="H81" s="260">
        <f t="shared" si="23"/>
        <v>0.6</v>
      </c>
      <c r="I81" s="259">
        <f t="shared" si="60"/>
        <v>0</v>
      </c>
      <c r="J81" s="259">
        <f t="shared" si="24"/>
        <v>1</v>
      </c>
      <c r="K81" s="261">
        <f t="shared" si="25"/>
        <v>1.05</v>
      </c>
      <c r="L81" s="259">
        <f t="shared" si="26"/>
        <v>1</v>
      </c>
      <c r="M81" s="262">
        <f t="shared" si="61"/>
        <v>1E-3</v>
      </c>
      <c r="N81" s="259">
        <f t="shared" si="62"/>
        <v>0</v>
      </c>
      <c r="O81" s="259">
        <f t="shared" si="27"/>
        <v>0</v>
      </c>
      <c r="P81" s="260">
        <f t="shared" si="28"/>
        <v>0</v>
      </c>
      <c r="Q81" s="259" t="b">
        <f t="shared" si="29"/>
        <v>0</v>
      </c>
      <c r="R81" s="260">
        <f t="shared" si="30"/>
        <v>0</v>
      </c>
      <c r="S81" s="259">
        <f t="shared" si="31"/>
        <v>0</v>
      </c>
      <c r="T81" s="142">
        <f t="shared" si="32"/>
        <v>0</v>
      </c>
      <c r="U81" s="259">
        <f t="shared" si="33"/>
        <v>0</v>
      </c>
      <c r="V81" s="259">
        <f t="shared" si="34"/>
        <v>0</v>
      </c>
      <c r="W81" s="262">
        <f t="shared" si="63"/>
        <v>1.4E-3</v>
      </c>
      <c r="X81" s="259">
        <f t="shared" si="35"/>
        <v>0</v>
      </c>
      <c r="Y81" s="260">
        <f t="shared" si="36"/>
        <v>0</v>
      </c>
      <c r="Z81" s="259">
        <f t="shared" si="37"/>
        <v>0</v>
      </c>
      <c r="AA81" s="142">
        <f t="shared" si="38"/>
        <v>0</v>
      </c>
      <c r="AB81" s="259">
        <f t="shared" si="39"/>
        <v>0</v>
      </c>
      <c r="AC81" s="263">
        <f t="shared" si="64"/>
        <v>0.2</v>
      </c>
      <c r="AD81" s="259">
        <f t="shared" si="40"/>
        <v>0</v>
      </c>
      <c r="AE81" s="259">
        <f t="shared" si="41"/>
        <v>730</v>
      </c>
      <c r="AF81" s="264">
        <f t="shared" si="42"/>
        <v>0</v>
      </c>
      <c r="AG81" s="265">
        <f t="shared" si="43"/>
        <v>0</v>
      </c>
      <c r="AH81" s="265">
        <f t="shared" si="43"/>
        <v>0</v>
      </c>
      <c r="AI81" s="265">
        <f t="shared" si="43"/>
        <v>0</v>
      </c>
      <c r="AJ81" s="123">
        <f t="shared" si="44"/>
        <v>0</v>
      </c>
      <c r="AK81" s="123">
        <f t="shared" si="45"/>
        <v>2019</v>
      </c>
      <c r="AL81" s="125">
        <f t="shared" si="46"/>
        <v>0</v>
      </c>
      <c r="AM81" s="125">
        <f t="shared" si="47"/>
        <v>0</v>
      </c>
      <c r="AN81" s="260">
        <f t="shared" si="48"/>
        <v>1</v>
      </c>
      <c r="AO81" s="259">
        <f t="shared" si="49"/>
        <v>0</v>
      </c>
      <c r="AP81" s="261">
        <f t="shared" si="50"/>
        <v>0.6</v>
      </c>
      <c r="AQ81" s="259">
        <f t="shared" si="65"/>
        <v>0</v>
      </c>
      <c r="AR81" s="259">
        <f t="shared" si="51"/>
        <v>1</v>
      </c>
      <c r="AS81" s="262">
        <f t="shared" si="66"/>
        <v>4.0000000000000002E-4</v>
      </c>
      <c r="AT81" s="259">
        <f t="shared" si="67"/>
        <v>0</v>
      </c>
      <c r="AU81" s="259">
        <f t="shared" si="52"/>
        <v>0</v>
      </c>
      <c r="AV81" s="260">
        <f t="shared" si="53"/>
        <v>0</v>
      </c>
      <c r="AW81" s="259">
        <f t="shared" si="54"/>
        <v>0</v>
      </c>
      <c r="AX81" s="142">
        <f t="shared" si="55"/>
        <v>0</v>
      </c>
      <c r="AY81" s="259">
        <f t="shared" si="56"/>
        <v>0</v>
      </c>
      <c r="AZ81" s="92">
        <f t="shared" si="57"/>
        <v>0</v>
      </c>
      <c r="BA81" s="266">
        <f t="shared" si="58"/>
        <v>0</v>
      </c>
      <c r="BB81" s="92">
        <f t="shared" si="59"/>
        <v>0</v>
      </c>
    </row>
    <row r="82" spans="1:54" x14ac:dyDescent="0.2">
      <c r="A82" s="123">
        <f t="shared" si="18"/>
        <v>2019</v>
      </c>
      <c r="B82" s="123">
        <f t="shared" si="19"/>
        <v>1</v>
      </c>
      <c r="C82" s="257">
        <f t="shared" si="20"/>
        <v>22</v>
      </c>
      <c r="D82" s="258">
        <f t="shared" si="20"/>
        <v>0</v>
      </c>
      <c r="E82" s="259">
        <f t="shared" si="21"/>
        <v>0</v>
      </c>
      <c r="F82" s="260">
        <f t="shared" si="21"/>
        <v>0</v>
      </c>
      <c r="G82" s="259">
        <f t="shared" si="22"/>
        <v>0</v>
      </c>
      <c r="H82" s="260">
        <f t="shared" si="23"/>
        <v>0.6</v>
      </c>
      <c r="I82" s="259">
        <f t="shared" si="60"/>
        <v>0</v>
      </c>
      <c r="J82" s="259">
        <f t="shared" si="24"/>
        <v>1</v>
      </c>
      <c r="K82" s="261">
        <f t="shared" si="25"/>
        <v>1.05</v>
      </c>
      <c r="L82" s="259">
        <f t="shared" si="26"/>
        <v>1</v>
      </c>
      <c r="M82" s="262">
        <f t="shared" si="61"/>
        <v>1E-3</v>
      </c>
      <c r="N82" s="259">
        <f t="shared" si="62"/>
        <v>0</v>
      </c>
      <c r="O82" s="259">
        <f t="shared" si="27"/>
        <v>0</v>
      </c>
      <c r="P82" s="260">
        <f t="shared" si="28"/>
        <v>0</v>
      </c>
      <c r="Q82" s="259" t="b">
        <f t="shared" si="29"/>
        <v>0</v>
      </c>
      <c r="R82" s="260">
        <f t="shared" si="30"/>
        <v>0</v>
      </c>
      <c r="S82" s="259">
        <f t="shared" si="31"/>
        <v>0</v>
      </c>
      <c r="T82" s="142">
        <f t="shared" si="32"/>
        <v>0</v>
      </c>
      <c r="U82" s="259">
        <f t="shared" si="33"/>
        <v>0</v>
      </c>
      <c r="V82" s="259">
        <f t="shared" si="34"/>
        <v>0</v>
      </c>
      <c r="W82" s="262">
        <f t="shared" si="63"/>
        <v>1.4E-3</v>
      </c>
      <c r="X82" s="259">
        <f t="shared" si="35"/>
        <v>0</v>
      </c>
      <c r="Y82" s="260">
        <f t="shared" si="36"/>
        <v>0</v>
      </c>
      <c r="Z82" s="259">
        <f t="shared" si="37"/>
        <v>0</v>
      </c>
      <c r="AA82" s="142">
        <f t="shared" si="38"/>
        <v>0</v>
      </c>
      <c r="AB82" s="259">
        <f t="shared" si="39"/>
        <v>0</v>
      </c>
      <c r="AC82" s="263">
        <f t="shared" si="64"/>
        <v>0.2</v>
      </c>
      <c r="AD82" s="259">
        <f t="shared" si="40"/>
        <v>0</v>
      </c>
      <c r="AE82" s="259">
        <f t="shared" si="41"/>
        <v>730</v>
      </c>
      <c r="AF82" s="264">
        <f t="shared" si="42"/>
        <v>0</v>
      </c>
      <c r="AG82" s="265">
        <f t="shared" si="43"/>
        <v>0</v>
      </c>
      <c r="AH82" s="265">
        <f t="shared" si="43"/>
        <v>0</v>
      </c>
      <c r="AI82" s="265">
        <f t="shared" si="43"/>
        <v>0</v>
      </c>
      <c r="AJ82" s="123">
        <f t="shared" si="44"/>
        <v>0</v>
      </c>
      <c r="AK82" s="123">
        <f t="shared" si="45"/>
        <v>2019</v>
      </c>
      <c r="AL82" s="125">
        <f t="shared" si="46"/>
        <v>0</v>
      </c>
      <c r="AM82" s="125">
        <f t="shared" si="47"/>
        <v>0</v>
      </c>
      <c r="AN82" s="260">
        <f t="shared" si="48"/>
        <v>1</v>
      </c>
      <c r="AO82" s="259">
        <f t="shared" si="49"/>
        <v>0</v>
      </c>
      <c r="AP82" s="261">
        <f t="shared" si="50"/>
        <v>0.6</v>
      </c>
      <c r="AQ82" s="259">
        <f t="shared" si="65"/>
        <v>0</v>
      </c>
      <c r="AR82" s="259">
        <f t="shared" si="51"/>
        <v>1</v>
      </c>
      <c r="AS82" s="262">
        <f t="shared" si="66"/>
        <v>4.0000000000000002E-4</v>
      </c>
      <c r="AT82" s="259">
        <f t="shared" si="67"/>
        <v>0</v>
      </c>
      <c r="AU82" s="259">
        <f t="shared" si="52"/>
        <v>0</v>
      </c>
      <c r="AV82" s="260">
        <f t="shared" si="53"/>
        <v>0</v>
      </c>
      <c r="AW82" s="259">
        <f t="shared" si="54"/>
        <v>0</v>
      </c>
      <c r="AX82" s="142">
        <f t="shared" si="55"/>
        <v>0</v>
      </c>
      <c r="AY82" s="259">
        <f t="shared" si="56"/>
        <v>0</v>
      </c>
      <c r="AZ82" s="92">
        <f t="shared" si="57"/>
        <v>0</v>
      </c>
      <c r="BA82" s="266">
        <f t="shared" si="58"/>
        <v>0</v>
      </c>
      <c r="BB82" s="92">
        <f t="shared" si="59"/>
        <v>0</v>
      </c>
    </row>
    <row r="83" spans="1:54" x14ac:dyDescent="0.2">
      <c r="A83" s="123">
        <f t="shared" si="18"/>
        <v>2019</v>
      </c>
      <c r="B83" s="123">
        <f t="shared" si="19"/>
        <v>1</v>
      </c>
      <c r="C83" s="257">
        <f t="shared" si="20"/>
        <v>23</v>
      </c>
      <c r="D83" s="258">
        <f t="shared" si="20"/>
        <v>0</v>
      </c>
      <c r="E83" s="259">
        <f t="shared" si="21"/>
        <v>0</v>
      </c>
      <c r="F83" s="260">
        <f t="shared" si="21"/>
        <v>0</v>
      </c>
      <c r="G83" s="259">
        <f t="shared" si="22"/>
        <v>0</v>
      </c>
      <c r="H83" s="260">
        <f t="shared" si="23"/>
        <v>0.6</v>
      </c>
      <c r="I83" s="259">
        <f t="shared" si="60"/>
        <v>0</v>
      </c>
      <c r="J83" s="259">
        <f t="shared" si="24"/>
        <v>1</v>
      </c>
      <c r="K83" s="261">
        <f t="shared" si="25"/>
        <v>1.05</v>
      </c>
      <c r="L83" s="259">
        <f t="shared" si="26"/>
        <v>1</v>
      </c>
      <c r="M83" s="262">
        <f t="shared" si="61"/>
        <v>1E-3</v>
      </c>
      <c r="N83" s="259">
        <f t="shared" si="62"/>
        <v>0</v>
      </c>
      <c r="O83" s="259">
        <f t="shared" si="27"/>
        <v>0</v>
      </c>
      <c r="P83" s="260">
        <f t="shared" si="28"/>
        <v>0</v>
      </c>
      <c r="Q83" s="259" t="b">
        <f t="shared" si="29"/>
        <v>0</v>
      </c>
      <c r="R83" s="260">
        <f t="shared" si="30"/>
        <v>0</v>
      </c>
      <c r="S83" s="259">
        <f t="shared" si="31"/>
        <v>0</v>
      </c>
      <c r="T83" s="142">
        <f t="shared" si="32"/>
        <v>0</v>
      </c>
      <c r="U83" s="259">
        <f t="shared" si="33"/>
        <v>0</v>
      </c>
      <c r="V83" s="259">
        <f t="shared" si="34"/>
        <v>0</v>
      </c>
      <c r="W83" s="262">
        <f t="shared" si="63"/>
        <v>1.4E-3</v>
      </c>
      <c r="X83" s="259">
        <f t="shared" si="35"/>
        <v>0</v>
      </c>
      <c r="Y83" s="260">
        <f t="shared" si="36"/>
        <v>0</v>
      </c>
      <c r="Z83" s="259">
        <f t="shared" si="37"/>
        <v>0</v>
      </c>
      <c r="AA83" s="142">
        <f t="shared" si="38"/>
        <v>0</v>
      </c>
      <c r="AB83" s="259">
        <f t="shared" si="39"/>
        <v>0</v>
      </c>
      <c r="AC83" s="263">
        <f t="shared" si="64"/>
        <v>0.2</v>
      </c>
      <c r="AD83" s="259">
        <f t="shared" si="40"/>
        <v>0</v>
      </c>
      <c r="AE83" s="259">
        <f t="shared" si="41"/>
        <v>730</v>
      </c>
      <c r="AF83" s="264">
        <f t="shared" si="42"/>
        <v>0</v>
      </c>
      <c r="AG83" s="265">
        <f t="shared" si="43"/>
        <v>0</v>
      </c>
      <c r="AH83" s="265">
        <f t="shared" si="43"/>
        <v>0</v>
      </c>
      <c r="AI83" s="265">
        <f t="shared" si="43"/>
        <v>0</v>
      </c>
      <c r="AJ83" s="123">
        <f t="shared" si="44"/>
        <v>0</v>
      </c>
      <c r="AK83" s="123">
        <f t="shared" si="45"/>
        <v>2019</v>
      </c>
      <c r="AL83" s="125">
        <f t="shared" si="46"/>
        <v>0</v>
      </c>
      <c r="AM83" s="125">
        <f t="shared" si="47"/>
        <v>0</v>
      </c>
      <c r="AN83" s="260">
        <f t="shared" si="48"/>
        <v>1</v>
      </c>
      <c r="AO83" s="259">
        <f t="shared" si="49"/>
        <v>0</v>
      </c>
      <c r="AP83" s="261">
        <f t="shared" si="50"/>
        <v>0.6</v>
      </c>
      <c r="AQ83" s="259">
        <f t="shared" si="65"/>
        <v>0</v>
      </c>
      <c r="AR83" s="259">
        <f t="shared" si="51"/>
        <v>1</v>
      </c>
      <c r="AS83" s="262">
        <f t="shared" si="66"/>
        <v>4.0000000000000002E-4</v>
      </c>
      <c r="AT83" s="259">
        <f t="shared" si="67"/>
        <v>0</v>
      </c>
      <c r="AU83" s="259">
        <f t="shared" si="52"/>
        <v>0</v>
      </c>
      <c r="AV83" s="260">
        <f t="shared" si="53"/>
        <v>0</v>
      </c>
      <c r="AW83" s="259">
        <f t="shared" si="54"/>
        <v>0</v>
      </c>
      <c r="AX83" s="142">
        <f t="shared" si="55"/>
        <v>0</v>
      </c>
      <c r="AY83" s="259">
        <f t="shared" si="56"/>
        <v>0</v>
      </c>
      <c r="AZ83" s="92">
        <f t="shared" si="57"/>
        <v>0</v>
      </c>
      <c r="BA83" s="266">
        <f t="shared" si="58"/>
        <v>0</v>
      </c>
      <c r="BB83" s="92">
        <f t="shared" si="59"/>
        <v>0</v>
      </c>
    </row>
    <row r="84" spans="1:54" x14ac:dyDescent="0.2">
      <c r="A84" s="123">
        <f t="shared" si="18"/>
        <v>2019</v>
      </c>
      <c r="B84" s="123">
        <f t="shared" si="19"/>
        <v>1</v>
      </c>
      <c r="C84" s="257">
        <f t="shared" si="20"/>
        <v>24</v>
      </c>
      <c r="D84" s="258">
        <f t="shared" si="20"/>
        <v>0</v>
      </c>
      <c r="E84" s="259">
        <f t="shared" si="21"/>
        <v>0</v>
      </c>
      <c r="F84" s="260">
        <f t="shared" si="21"/>
        <v>0</v>
      </c>
      <c r="G84" s="259">
        <f t="shared" si="22"/>
        <v>0</v>
      </c>
      <c r="H84" s="260">
        <f t="shared" si="23"/>
        <v>0.6</v>
      </c>
      <c r="I84" s="259">
        <f t="shared" si="60"/>
        <v>0</v>
      </c>
      <c r="J84" s="259">
        <f t="shared" si="24"/>
        <v>1</v>
      </c>
      <c r="K84" s="261">
        <f t="shared" si="25"/>
        <v>1.05</v>
      </c>
      <c r="L84" s="259">
        <f t="shared" si="26"/>
        <v>1</v>
      </c>
      <c r="M84" s="262">
        <f t="shared" si="61"/>
        <v>1E-3</v>
      </c>
      <c r="N84" s="259">
        <f t="shared" si="62"/>
        <v>0</v>
      </c>
      <c r="O84" s="259">
        <f t="shared" si="27"/>
        <v>0</v>
      </c>
      <c r="P84" s="260">
        <f t="shared" si="28"/>
        <v>0</v>
      </c>
      <c r="Q84" s="259" t="b">
        <f t="shared" si="29"/>
        <v>0</v>
      </c>
      <c r="R84" s="260">
        <f t="shared" si="30"/>
        <v>0</v>
      </c>
      <c r="S84" s="259">
        <f t="shared" si="31"/>
        <v>0</v>
      </c>
      <c r="T84" s="142">
        <f t="shared" si="32"/>
        <v>0</v>
      </c>
      <c r="U84" s="259">
        <f t="shared" si="33"/>
        <v>0</v>
      </c>
      <c r="V84" s="259">
        <f t="shared" si="34"/>
        <v>0</v>
      </c>
      <c r="W84" s="262">
        <f t="shared" si="63"/>
        <v>1.4E-3</v>
      </c>
      <c r="X84" s="259">
        <f t="shared" si="35"/>
        <v>0</v>
      </c>
      <c r="Y84" s="260">
        <f t="shared" si="36"/>
        <v>0</v>
      </c>
      <c r="Z84" s="259">
        <f t="shared" si="37"/>
        <v>0</v>
      </c>
      <c r="AA84" s="142">
        <f t="shared" si="38"/>
        <v>0</v>
      </c>
      <c r="AB84" s="259">
        <f t="shared" si="39"/>
        <v>0</v>
      </c>
      <c r="AC84" s="263">
        <f t="shared" si="64"/>
        <v>0.2</v>
      </c>
      <c r="AD84" s="259">
        <f t="shared" si="40"/>
        <v>0</v>
      </c>
      <c r="AE84" s="259">
        <f t="shared" si="41"/>
        <v>730</v>
      </c>
      <c r="AF84" s="264">
        <f t="shared" si="42"/>
        <v>0</v>
      </c>
      <c r="AG84" s="265">
        <f t="shared" si="43"/>
        <v>0</v>
      </c>
      <c r="AH84" s="265">
        <f t="shared" si="43"/>
        <v>0</v>
      </c>
      <c r="AI84" s="265">
        <f t="shared" si="43"/>
        <v>0</v>
      </c>
      <c r="AJ84" s="123">
        <f t="shared" si="44"/>
        <v>0</v>
      </c>
      <c r="AK84" s="123">
        <f t="shared" si="45"/>
        <v>2019</v>
      </c>
      <c r="AL84" s="125">
        <f t="shared" si="46"/>
        <v>0</v>
      </c>
      <c r="AM84" s="125">
        <f t="shared" si="47"/>
        <v>0</v>
      </c>
      <c r="AN84" s="260">
        <f t="shared" si="48"/>
        <v>1</v>
      </c>
      <c r="AO84" s="259">
        <f t="shared" si="49"/>
        <v>0</v>
      </c>
      <c r="AP84" s="261">
        <f t="shared" si="50"/>
        <v>0.6</v>
      </c>
      <c r="AQ84" s="259">
        <f t="shared" si="65"/>
        <v>0</v>
      </c>
      <c r="AR84" s="259">
        <f t="shared" si="51"/>
        <v>1</v>
      </c>
      <c r="AS84" s="262">
        <f t="shared" si="66"/>
        <v>4.0000000000000002E-4</v>
      </c>
      <c r="AT84" s="259">
        <f t="shared" si="67"/>
        <v>0</v>
      </c>
      <c r="AU84" s="259">
        <f t="shared" si="52"/>
        <v>0</v>
      </c>
      <c r="AV84" s="260">
        <f t="shared" si="53"/>
        <v>0</v>
      </c>
      <c r="AW84" s="259">
        <f t="shared" si="54"/>
        <v>0</v>
      </c>
      <c r="AX84" s="142">
        <f t="shared" si="55"/>
        <v>0</v>
      </c>
      <c r="AY84" s="259">
        <f t="shared" si="56"/>
        <v>0</v>
      </c>
      <c r="AZ84" s="92">
        <f t="shared" si="57"/>
        <v>0</v>
      </c>
      <c r="BA84" s="266">
        <f t="shared" si="58"/>
        <v>0</v>
      </c>
      <c r="BB84" s="92">
        <f t="shared" si="59"/>
        <v>0</v>
      </c>
    </row>
    <row r="85" spans="1:54" x14ac:dyDescent="0.2">
      <c r="A85" s="123">
        <f t="shared" si="18"/>
        <v>2019</v>
      </c>
      <c r="B85" s="123">
        <f t="shared" si="19"/>
        <v>1</v>
      </c>
      <c r="C85" s="257">
        <f t="shared" si="20"/>
        <v>25</v>
      </c>
      <c r="D85" s="258">
        <f t="shared" si="20"/>
        <v>0</v>
      </c>
      <c r="E85" s="259">
        <f t="shared" si="21"/>
        <v>0</v>
      </c>
      <c r="F85" s="260">
        <f t="shared" si="21"/>
        <v>0</v>
      </c>
      <c r="G85" s="259">
        <f t="shared" si="22"/>
        <v>0</v>
      </c>
      <c r="H85" s="260">
        <f t="shared" si="23"/>
        <v>0.6</v>
      </c>
      <c r="I85" s="259">
        <f t="shared" si="60"/>
        <v>0</v>
      </c>
      <c r="J85" s="259">
        <f t="shared" si="24"/>
        <v>1</v>
      </c>
      <c r="K85" s="261">
        <f t="shared" si="25"/>
        <v>1.05</v>
      </c>
      <c r="L85" s="259">
        <f t="shared" si="26"/>
        <v>1</v>
      </c>
      <c r="M85" s="262">
        <f t="shared" si="61"/>
        <v>1E-3</v>
      </c>
      <c r="N85" s="259">
        <f t="shared" si="62"/>
        <v>0</v>
      </c>
      <c r="O85" s="259">
        <f t="shared" si="27"/>
        <v>0</v>
      </c>
      <c r="P85" s="260">
        <f t="shared" si="28"/>
        <v>0</v>
      </c>
      <c r="Q85" s="259" t="b">
        <f t="shared" si="29"/>
        <v>0</v>
      </c>
      <c r="R85" s="260">
        <f t="shared" si="30"/>
        <v>0</v>
      </c>
      <c r="S85" s="259">
        <f t="shared" si="31"/>
        <v>0</v>
      </c>
      <c r="T85" s="142">
        <f t="shared" si="32"/>
        <v>0</v>
      </c>
      <c r="U85" s="259">
        <f t="shared" si="33"/>
        <v>0</v>
      </c>
      <c r="V85" s="259">
        <f t="shared" si="34"/>
        <v>0</v>
      </c>
      <c r="W85" s="262">
        <f t="shared" si="63"/>
        <v>1.4E-3</v>
      </c>
      <c r="X85" s="259">
        <f t="shared" si="35"/>
        <v>0</v>
      </c>
      <c r="Y85" s="260">
        <f t="shared" si="36"/>
        <v>0</v>
      </c>
      <c r="Z85" s="259">
        <f t="shared" si="37"/>
        <v>0</v>
      </c>
      <c r="AA85" s="142">
        <f t="shared" si="38"/>
        <v>0</v>
      </c>
      <c r="AB85" s="259">
        <f t="shared" si="39"/>
        <v>0</v>
      </c>
      <c r="AC85" s="263">
        <f t="shared" si="64"/>
        <v>0.2</v>
      </c>
      <c r="AD85" s="259">
        <f t="shared" si="40"/>
        <v>0</v>
      </c>
      <c r="AE85" s="259">
        <f t="shared" si="41"/>
        <v>730</v>
      </c>
      <c r="AF85" s="264">
        <f t="shared" si="42"/>
        <v>0</v>
      </c>
      <c r="AG85" s="265">
        <f t="shared" si="43"/>
        <v>0</v>
      </c>
      <c r="AH85" s="265">
        <f t="shared" si="43"/>
        <v>0</v>
      </c>
      <c r="AI85" s="265">
        <f t="shared" si="43"/>
        <v>0</v>
      </c>
      <c r="AJ85" s="123">
        <f t="shared" si="44"/>
        <v>0</v>
      </c>
      <c r="AK85" s="123">
        <f t="shared" si="45"/>
        <v>2019</v>
      </c>
      <c r="AL85" s="125">
        <f t="shared" si="46"/>
        <v>0</v>
      </c>
      <c r="AM85" s="125">
        <f t="shared" si="47"/>
        <v>0</v>
      </c>
      <c r="AN85" s="260">
        <f t="shared" si="48"/>
        <v>1</v>
      </c>
      <c r="AO85" s="259">
        <f t="shared" si="49"/>
        <v>0</v>
      </c>
      <c r="AP85" s="261">
        <f t="shared" si="50"/>
        <v>0.6</v>
      </c>
      <c r="AQ85" s="259">
        <f t="shared" si="65"/>
        <v>0</v>
      </c>
      <c r="AR85" s="259">
        <f t="shared" si="51"/>
        <v>1</v>
      </c>
      <c r="AS85" s="262">
        <f t="shared" si="66"/>
        <v>4.0000000000000002E-4</v>
      </c>
      <c r="AT85" s="259">
        <f t="shared" si="67"/>
        <v>0</v>
      </c>
      <c r="AU85" s="259">
        <f t="shared" si="52"/>
        <v>0</v>
      </c>
      <c r="AV85" s="260">
        <f t="shared" si="53"/>
        <v>0</v>
      </c>
      <c r="AW85" s="259">
        <f t="shared" si="54"/>
        <v>0</v>
      </c>
      <c r="AX85" s="142">
        <f t="shared" si="55"/>
        <v>0</v>
      </c>
      <c r="AY85" s="259">
        <f t="shared" si="56"/>
        <v>0</v>
      </c>
      <c r="AZ85" s="92">
        <f t="shared" si="57"/>
        <v>0</v>
      </c>
      <c r="BA85" s="266">
        <f t="shared" si="58"/>
        <v>0</v>
      </c>
      <c r="BB85" s="92">
        <f t="shared" si="59"/>
        <v>0</v>
      </c>
    </row>
    <row r="86" spans="1:54" x14ac:dyDescent="0.2">
      <c r="A86" s="267">
        <f>A61+1</f>
        <v>2020</v>
      </c>
      <c r="B86" s="128">
        <f t="shared" si="19"/>
        <v>2</v>
      </c>
      <c r="C86" s="268">
        <f t="shared" ref="C86:F101" si="68">C61</f>
        <v>1</v>
      </c>
      <c r="D86" s="269" t="str">
        <f t="shared" si="68"/>
        <v>단A</v>
      </c>
      <c r="E86" s="270">
        <f t="shared" si="68"/>
        <v>1200000</v>
      </c>
      <c r="F86" s="271">
        <f t="shared" si="68"/>
        <v>0.1</v>
      </c>
      <c r="G86" s="270">
        <f t="shared" si="22"/>
        <v>1320000</v>
      </c>
      <c r="H86" s="271">
        <f t="shared" si="23"/>
        <v>0.6</v>
      </c>
      <c r="I86" s="270">
        <f>G86*H86</f>
        <v>792000</v>
      </c>
      <c r="J86" s="270">
        <f t="shared" si="24"/>
        <v>3</v>
      </c>
      <c r="K86" s="272">
        <f t="shared" si="25"/>
        <v>1.3</v>
      </c>
      <c r="L86" s="270">
        <f t="shared" si="26"/>
        <v>4</v>
      </c>
      <c r="M86" s="273">
        <f>INDEX($D$39:$D$42,L86)</f>
        <v>4.0000000000000001E-3</v>
      </c>
      <c r="N86" s="270">
        <f>INDEX($E$39:$E$42,L86)</f>
        <v>630</v>
      </c>
      <c r="O86" s="270">
        <f t="shared" si="27"/>
        <v>2538</v>
      </c>
      <c r="P86" s="271">
        <f>P61</f>
        <v>0.5</v>
      </c>
      <c r="Q86" s="270" t="b">
        <f t="shared" si="29"/>
        <v>0</v>
      </c>
      <c r="R86" s="271">
        <f t="shared" si="30"/>
        <v>0.5</v>
      </c>
      <c r="S86" s="270">
        <f t="shared" si="31"/>
        <v>1269</v>
      </c>
      <c r="T86" s="270">
        <f t="shared" ref="T86:T149" si="69">IF(U61&lt;&gt;0,U61/(1-R61)*(1-R86),O61*(1-R86))*$K86</f>
        <v>1462.5</v>
      </c>
      <c r="U86" s="270">
        <f t="shared" si="33"/>
        <v>1269</v>
      </c>
      <c r="V86" s="270" t="b">
        <f>V61</f>
        <v>1</v>
      </c>
      <c r="W86" s="273">
        <f>$E$49</f>
        <v>1.4E-3</v>
      </c>
      <c r="X86" s="270">
        <f t="shared" si="35"/>
        <v>1108.8</v>
      </c>
      <c r="Y86" s="271">
        <f t="shared" ref="Y86:Y149" si="70">Y61</f>
        <v>0.5</v>
      </c>
      <c r="Z86" s="270">
        <f t="shared" si="37"/>
        <v>554.4</v>
      </c>
      <c r="AA86" s="270">
        <f t="shared" ref="AA86:AA149" si="71">IF(AB61&lt;&gt;0,AB61/(1-Y61)*(1-Y86),X61*(1-Y86))*$K86</f>
        <v>655.20000000000005</v>
      </c>
      <c r="AB86" s="270">
        <f t="shared" si="39"/>
        <v>554.4</v>
      </c>
      <c r="AC86" s="274">
        <f>$E$51</f>
        <v>0.2</v>
      </c>
      <c r="AD86" s="270">
        <f t="shared" si="40"/>
        <v>253.8</v>
      </c>
      <c r="AE86" s="270">
        <f t="shared" si="41"/>
        <v>750</v>
      </c>
      <c r="AF86" s="275">
        <f t="shared" ref="AF86:AJ101" si="72">AF61</f>
        <v>20</v>
      </c>
      <c r="AG86" s="276">
        <f t="shared" si="72"/>
        <v>1</v>
      </c>
      <c r="AH86" s="276">
        <f t="shared" si="72"/>
        <v>1.1000000000000001</v>
      </c>
      <c r="AI86" s="276">
        <f t="shared" si="72"/>
        <v>1.25</v>
      </c>
      <c r="AJ86" s="267">
        <f t="shared" si="72"/>
        <v>2010</v>
      </c>
      <c r="AK86" s="267">
        <f t="shared" si="45"/>
        <v>10</v>
      </c>
      <c r="AL86" s="271">
        <f t="shared" ref="AL86:AL149" si="73">AL61</f>
        <v>0.02</v>
      </c>
      <c r="AM86" s="271">
        <f t="shared" si="47"/>
        <v>0.19999999999999996</v>
      </c>
      <c r="AN86" s="271">
        <f t="shared" si="48"/>
        <v>0.8</v>
      </c>
      <c r="AO86" s="270">
        <f t="shared" si="49"/>
        <v>16500</v>
      </c>
      <c r="AP86" s="272">
        <f t="shared" si="50"/>
        <v>0.6</v>
      </c>
      <c r="AQ86" s="270">
        <f t="shared" si="65"/>
        <v>9900</v>
      </c>
      <c r="AR86" s="270">
        <f t="shared" si="51"/>
        <v>2</v>
      </c>
      <c r="AS86" s="273">
        <f>INDEX($I$39:$I$44,AR86)</f>
        <v>5.0000000000000001E-4</v>
      </c>
      <c r="AT86" s="270">
        <f>INDEX($J$39:$J$44,AR86)</f>
        <v>0.60000000000000009</v>
      </c>
      <c r="AU86" s="270">
        <f t="shared" si="52"/>
        <v>4.3499999999999996</v>
      </c>
      <c r="AV86" s="271">
        <f>AV61</f>
        <v>0</v>
      </c>
      <c r="AW86" s="270">
        <f t="shared" si="54"/>
        <v>4.3499999999999996</v>
      </c>
      <c r="AX86" s="270">
        <f t="shared" ref="AX86:AX149" si="74">IF(AY61&lt;&gt;0,AY61/(1-AV61)*(1-AV86),AU61*(1-AV86))*$K86</f>
        <v>5.6399850000000002</v>
      </c>
      <c r="AY86" s="270">
        <f t="shared" si="56"/>
        <v>4.3499999999999996</v>
      </c>
      <c r="AZ86" s="129">
        <f t="shared" si="57"/>
        <v>2081.5500000000002</v>
      </c>
      <c r="BA86" s="277">
        <f t="shared" ref="BA86:BA149" si="75">BA61</f>
        <v>1</v>
      </c>
      <c r="BB86" s="129">
        <f t="shared" si="59"/>
        <v>2081.5500000000002</v>
      </c>
    </row>
    <row r="87" spans="1:54" x14ac:dyDescent="0.2">
      <c r="A87" s="278">
        <f>A62+1</f>
        <v>2020</v>
      </c>
      <c r="B87" s="123">
        <f t="shared" si="19"/>
        <v>2</v>
      </c>
      <c r="C87" s="257">
        <f t="shared" si="68"/>
        <v>2</v>
      </c>
      <c r="D87" s="258" t="str">
        <f t="shared" si="68"/>
        <v>단B</v>
      </c>
      <c r="E87" s="259">
        <f t="shared" si="68"/>
        <v>0</v>
      </c>
      <c r="F87" s="260">
        <f t="shared" si="68"/>
        <v>0.01</v>
      </c>
      <c r="G87" s="259">
        <f t="shared" si="22"/>
        <v>0</v>
      </c>
      <c r="H87" s="260">
        <f t="shared" si="23"/>
        <v>0.6</v>
      </c>
      <c r="I87" s="259">
        <f>G87*H87</f>
        <v>0</v>
      </c>
      <c r="J87" s="259">
        <f t="shared" si="24"/>
        <v>1</v>
      </c>
      <c r="K87" s="261">
        <f t="shared" si="25"/>
        <v>1.05</v>
      </c>
      <c r="L87" s="259">
        <f t="shared" si="26"/>
        <v>1</v>
      </c>
      <c r="M87" s="262">
        <f>INDEX($D$39:$D$42,L87)</f>
        <v>1E-3</v>
      </c>
      <c r="N87" s="259">
        <f>INDEX($E$39:$E$42,L87)</f>
        <v>0</v>
      </c>
      <c r="O87" s="259">
        <f t="shared" si="27"/>
        <v>0</v>
      </c>
      <c r="P87" s="260">
        <f>P62</f>
        <v>0.5</v>
      </c>
      <c r="Q87" s="259" t="b">
        <f t="shared" si="29"/>
        <v>0</v>
      </c>
      <c r="R87" s="260">
        <f t="shared" si="30"/>
        <v>0.5</v>
      </c>
      <c r="S87" s="259">
        <f t="shared" si="31"/>
        <v>0</v>
      </c>
      <c r="T87" s="259">
        <f t="shared" si="69"/>
        <v>0</v>
      </c>
      <c r="U87" s="259">
        <f t="shared" si="33"/>
        <v>0</v>
      </c>
      <c r="V87" s="259" t="b">
        <f>V62</f>
        <v>1</v>
      </c>
      <c r="W87" s="262">
        <f>$E$49</f>
        <v>1.4E-3</v>
      </c>
      <c r="X87" s="259">
        <f t="shared" si="35"/>
        <v>0</v>
      </c>
      <c r="Y87" s="260">
        <f t="shared" si="70"/>
        <v>0.5</v>
      </c>
      <c r="Z87" s="259">
        <f t="shared" si="37"/>
        <v>0</v>
      </c>
      <c r="AA87" s="259">
        <f t="shared" si="71"/>
        <v>0</v>
      </c>
      <c r="AB87" s="259">
        <f t="shared" si="39"/>
        <v>0</v>
      </c>
      <c r="AC87" s="263">
        <f>$E$51</f>
        <v>0.2</v>
      </c>
      <c r="AD87" s="259">
        <f t="shared" si="40"/>
        <v>0</v>
      </c>
      <c r="AE87" s="259">
        <f t="shared" si="41"/>
        <v>750</v>
      </c>
      <c r="AF87" s="264">
        <f t="shared" si="72"/>
        <v>40</v>
      </c>
      <c r="AG87" s="265">
        <f t="shared" si="72"/>
        <v>1</v>
      </c>
      <c r="AH87" s="265">
        <f t="shared" si="72"/>
        <v>1.1000000000000001</v>
      </c>
      <c r="AI87" s="265">
        <f t="shared" si="72"/>
        <v>1.25</v>
      </c>
      <c r="AJ87" s="278">
        <f t="shared" si="72"/>
        <v>2010</v>
      </c>
      <c r="AK87" s="278">
        <f t="shared" si="45"/>
        <v>10</v>
      </c>
      <c r="AL87" s="260">
        <f t="shared" si="73"/>
        <v>0.02</v>
      </c>
      <c r="AM87" s="260">
        <f t="shared" si="47"/>
        <v>0.19999999999999996</v>
      </c>
      <c r="AN87" s="260">
        <f t="shared" si="48"/>
        <v>0.8</v>
      </c>
      <c r="AO87" s="259">
        <f t="shared" si="49"/>
        <v>33000</v>
      </c>
      <c r="AP87" s="261">
        <f t="shared" si="50"/>
        <v>0.6</v>
      </c>
      <c r="AQ87" s="259">
        <f t="shared" si="65"/>
        <v>19800</v>
      </c>
      <c r="AR87" s="259">
        <f t="shared" si="51"/>
        <v>3</v>
      </c>
      <c r="AS87" s="262">
        <f>INDEX($I$39:$I$44,AR87)</f>
        <v>5.9999999999999995E-4</v>
      </c>
      <c r="AT87" s="259">
        <f>INDEX($J$39:$J$44,AR87)</f>
        <v>1.899999999999999</v>
      </c>
      <c r="AU87" s="259">
        <f t="shared" si="52"/>
        <v>9.98</v>
      </c>
      <c r="AV87" s="260">
        <f>AV62</f>
        <v>0</v>
      </c>
      <c r="AW87" s="259">
        <f t="shared" si="54"/>
        <v>9.98</v>
      </c>
      <c r="AX87" s="259">
        <f t="shared" si="74"/>
        <v>10.449894000000002</v>
      </c>
      <c r="AY87" s="259">
        <f t="shared" si="56"/>
        <v>9.98</v>
      </c>
      <c r="AZ87" s="92">
        <f t="shared" si="57"/>
        <v>9.98</v>
      </c>
      <c r="BA87" s="266">
        <f t="shared" si="75"/>
        <v>2</v>
      </c>
      <c r="BB87" s="92">
        <f t="shared" si="59"/>
        <v>19.96</v>
      </c>
    </row>
    <row r="88" spans="1:54" x14ac:dyDescent="0.2">
      <c r="A88" s="278">
        <f t="shared" ref="A88:A151" si="76">A63+1</f>
        <v>2020</v>
      </c>
      <c r="B88" s="123">
        <f t="shared" si="19"/>
        <v>2</v>
      </c>
      <c r="C88" s="257">
        <f t="shared" si="68"/>
        <v>3</v>
      </c>
      <c r="D88" s="258" t="str">
        <f t="shared" si="68"/>
        <v>단C</v>
      </c>
      <c r="E88" s="259">
        <f t="shared" si="68"/>
        <v>0</v>
      </c>
      <c r="F88" s="260">
        <f t="shared" si="68"/>
        <v>0.02</v>
      </c>
      <c r="G88" s="259">
        <f t="shared" si="22"/>
        <v>0</v>
      </c>
      <c r="H88" s="260">
        <f t="shared" si="23"/>
        <v>0.6</v>
      </c>
      <c r="I88" s="259">
        <f t="shared" ref="I88:I151" si="77">G88*H88</f>
        <v>0</v>
      </c>
      <c r="J88" s="259">
        <f t="shared" si="24"/>
        <v>1</v>
      </c>
      <c r="K88" s="261">
        <f t="shared" si="25"/>
        <v>1.05</v>
      </c>
      <c r="L88" s="259">
        <f t="shared" si="26"/>
        <v>1</v>
      </c>
      <c r="M88" s="262">
        <f t="shared" ref="M88:M151" si="78">INDEX($D$39:$D$42,L88)</f>
        <v>1E-3</v>
      </c>
      <c r="N88" s="259">
        <f t="shared" ref="N88:N151" si="79">INDEX($E$39:$E$42,L88)</f>
        <v>0</v>
      </c>
      <c r="O88" s="259">
        <f t="shared" si="27"/>
        <v>0</v>
      </c>
      <c r="P88" s="260">
        <f t="shared" ref="P88:P151" si="80">P63</f>
        <v>0.5</v>
      </c>
      <c r="Q88" s="259" t="b">
        <f t="shared" si="29"/>
        <v>0</v>
      </c>
      <c r="R88" s="260">
        <f t="shared" si="30"/>
        <v>0.5</v>
      </c>
      <c r="S88" s="259">
        <f t="shared" si="31"/>
        <v>0</v>
      </c>
      <c r="T88" s="259">
        <f t="shared" si="69"/>
        <v>0</v>
      </c>
      <c r="U88" s="259">
        <f t="shared" si="33"/>
        <v>0</v>
      </c>
      <c r="V88" s="259" t="b">
        <f t="shared" ref="V88:V151" si="81">V63</f>
        <v>1</v>
      </c>
      <c r="W88" s="262">
        <f t="shared" ref="W88:W151" si="82">$E$49</f>
        <v>1.4E-3</v>
      </c>
      <c r="X88" s="259">
        <f t="shared" si="35"/>
        <v>0</v>
      </c>
      <c r="Y88" s="260">
        <f t="shared" si="70"/>
        <v>0.5</v>
      </c>
      <c r="Z88" s="259">
        <f t="shared" si="37"/>
        <v>0</v>
      </c>
      <c r="AA88" s="259">
        <f t="shared" si="71"/>
        <v>0</v>
      </c>
      <c r="AB88" s="259">
        <f t="shared" si="39"/>
        <v>0</v>
      </c>
      <c r="AC88" s="263">
        <f t="shared" ref="AC88:AC151" si="83">$E$51</f>
        <v>0.2</v>
      </c>
      <c r="AD88" s="259">
        <f t="shared" si="40"/>
        <v>0</v>
      </c>
      <c r="AE88" s="259">
        <f t="shared" si="41"/>
        <v>750</v>
      </c>
      <c r="AF88" s="264">
        <f t="shared" si="72"/>
        <v>50</v>
      </c>
      <c r="AG88" s="265">
        <f t="shared" si="72"/>
        <v>1</v>
      </c>
      <c r="AH88" s="265">
        <f t="shared" si="72"/>
        <v>1.1000000000000001</v>
      </c>
      <c r="AI88" s="265">
        <f t="shared" si="72"/>
        <v>1.25</v>
      </c>
      <c r="AJ88" s="278">
        <f t="shared" si="72"/>
        <v>2010</v>
      </c>
      <c r="AK88" s="278">
        <f t="shared" si="45"/>
        <v>10</v>
      </c>
      <c r="AL88" s="260">
        <f t="shared" si="73"/>
        <v>0.02</v>
      </c>
      <c r="AM88" s="260">
        <f t="shared" si="47"/>
        <v>0.19999999999999996</v>
      </c>
      <c r="AN88" s="260">
        <f t="shared" si="48"/>
        <v>0.8</v>
      </c>
      <c r="AO88" s="259">
        <f t="shared" si="49"/>
        <v>41250</v>
      </c>
      <c r="AP88" s="261">
        <f t="shared" si="50"/>
        <v>0.6</v>
      </c>
      <c r="AQ88" s="259">
        <f t="shared" si="65"/>
        <v>24750</v>
      </c>
      <c r="AR88" s="259">
        <f t="shared" si="51"/>
        <v>3</v>
      </c>
      <c r="AS88" s="262">
        <f t="shared" ref="AS88:AS151" si="84">INDEX($I$39:$I$44,AR88)</f>
        <v>5.9999999999999995E-4</v>
      </c>
      <c r="AT88" s="259">
        <f t="shared" ref="AT88:AT151" si="85">INDEX($J$39:$J$44,AR88)</f>
        <v>1.899999999999999</v>
      </c>
      <c r="AU88" s="259">
        <f t="shared" si="52"/>
        <v>12.95</v>
      </c>
      <c r="AV88" s="260">
        <f t="shared" ref="AV88:AV151" si="86">AV63</f>
        <v>0</v>
      </c>
      <c r="AW88" s="259">
        <f t="shared" si="54"/>
        <v>12.95</v>
      </c>
      <c r="AX88" s="259">
        <f t="shared" si="74"/>
        <v>13.5611175</v>
      </c>
      <c r="AY88" s="259">
        <f t="shared" si="56"/>
        <v>12.95</v>
      </c>
      <c r="AZ88" s="92">
        <f t="shared" si="57"/>
        <v>12.95</v>
      </c>
      <c r="BA88" s="266">
        <f t="shared" si="75"/>
        <v>3</v>
      </c>
      <c r="BB88" s="92">
        <f t="shared" si="59"/>
        <v>38.849999999999994</v>
      </c>
    </row>
    <row r="89" spans="1:54" x14ac:dyDescent="0.2">
      <c r="A89" s="278">
        <f t="shared" si="76"/>
        <v>2020</v>
      </c>
      <c r="B89" s="123">
        <f t="shared" si="19"/>
        <v>2</v>
      </c>
      <c r="C89" s="257">
        <f t="shared" si="68"/>
        <v>4</v>
      </c>
      <c r="D89" s="258" t="str">
        <f t="shared" si="68"/>
        <v>단D</v>
      </c>
      <c r="E89" s="259">
        <f t="shared" si="68"/>
        <v>0</v>
      </c>
      <c r="F89" s="260">
        <f t="shared" si="68"/>
        <v>0.03</v>
      </c>
      <c r="G89" s="259">
        <f t="shared" si="22"/>
        <v>0</v>
      </c>
      <c r="H89" s="260">
        <f t="shared" si="23"/>
        <v>0.6</v>
      </c>
      <c r="I89" s="259">
        <f t="shared" si="77"/>
        <v>0</v>
      </c>
      <c r="J89" s="259">
        <f t="shared" si="24"/>
        <v>1</v>
      </c>
      <c r="K89" s="261">
        <f t="shared" si="25"/>
        <v>1.05</v>
      </c>
      <c r="L89" s="259">
        <f t="shared" si="26"/>
        <v>1</v>
      </c>
      <c r="M89" s="262">
        <f t="shared" si="78"/>
        <v>1E-3</v>
      </c>
      <c r="N89" s="259">
        <f t="shared" si="79"/>
        <v>0</v>
      </c>
      <c r="O89" s="259">
        <f t="shared" si="27"/>
        <v>0</v>
      </c>
      <c r="P89" s="260">
        <f t="shared" si="80"/>
        <v>0.5</v>
      </c>
      <c r="Q89" s="259" t="b">
        <f t="shared" si="29"/>
        <v>0</v>
      </c>
      <c r="R89" s="260">
        <f t="shared" si="30"/>
        <v>0.5</v>
      </c>
      <c r="S89" s="259">
        <f t="shared" si="31"/>
        <v>0</v>
      </c>
      <c r="T89" s="259">
        <f t="shared" si="69"/>
        <v>0</v>
      </c>
      <c r="U89" s="259">
        <f t="shared" si="33"/>
        <v>0</v>
      </c>
      <c r="V89" s="259" t="b">
        <f t="shared" si="81"/>
        <v>1</v>
      </c>
      <c r="W89" s="262">
        <f t="shared" si="82"/>
        <v>1.4E-3</v>
      </c>
      <c r="X89" s="259">
        <f t="shared" si="35"/>
        <v>0</v>
      </c>
      <c r="Y89" s="260">
        <f t="shared" si="70"/>
        <v>0.5</v>
      </c>
      <c r="Z89" s="259">
        <f t="shared" si="37"/>
        <v>0</v>
      </c>
      <c r="AA89" s="259">
        <f t="shared" si="71"/>
        <v>0</v>
      </c>
      <c r="AB89" s="259">
        <f t="shared" si="39"/>
        <v>0</v>
      </c>
      <c r="AC89" s="263">
        <f t="shared" si="83"/>
        <v>0.2</v>
      </c>
      <c r="AD89" s="259">
        <f t="shared" si="40"/>
        <v>0</v>
      </c>
      <c r="AE89" s="259">
        <f t="shared" si="41"/>
        <v>750</v>
      </c>
      <c r="AF89" s="264">
        <f t="shared" si="72"/>
        <v>60</v>
      </c>
      <c r="AG89" s="265">
        <f t="shared" si="72"/>
        <v>1</v>
      </c>
      <c r="AH89" s="265">
        <f t="shared" si="72"/>
        <v>1.1000000000000001</v>
      </c>
      <c r="AI89" s="265">
        <f t="shared" si="72"/>
        <v>1.25</v>
      </c>
      <c r="AJ89" s="278">
        <f t="shared" si="72"/>
        <v>2010</v>
      </c>
      <c r="AK89" s="278">
        <f t="shared" si="45"/>
        <v>10</v>
      </c>
      <c r="AL89" s="260">
        <f t="shared" si="73"/>
        <v>0.02</v>
      </c>
      <c r="AM89" s="260">
        <f t="shared" si="47"/>
        <v>0.19999999999999996</v>
      </c>
      <c r="AN89" s="260">
        <f t="shared" si="48"/>
        <v>0.8</v>
      </c>
      <c r="AO89" s="259">
        <f t="shared" si="49"/>
        <v>49500.000000000007</v>
      </c>
      <c r="AP89" s="261">
        <f t="shared" si="50"/>
        <v>0.6</v>
      </c>
      <c r="AQ89" s="259">
        <f t="shared" si="65"/>
        <v>29700.000000000004</v>
      </c>
      <c r="AR89" s="259">
        <f t="shared" si="51"/>
        <v>4</v>
      </c>
      <c r="AS89" s="262">
        <f t="shared" si="84"/>
        <v>8.0000000000000004E-4</v>
      </c>
      <c r="AT89" s="259">
        <f t="shared" si="85"/>
        <v>7.1000000000000014</v>
      </c>
      <c r="AU89" s="259">
        <f t="shared" si="52"/>
        <v>16.660000000000004</v>
      </c>
      <c r="AV89" s="260">
        <f t="shared" si="86"/>
        <v>0</v>
      </c>
      <c r="AW89" s="259">
        <f t="shared" si="54"/>
        <v>16.660000000000004</v>
      </c>
      <c r="AX89" s="259">
        <f t="shared" si="74"/>
        <v>17.434788000000005</v>
      </c>
      <c r="AY89" s="259">
        <f t="shared" si="56"/>
        <v>16.660000000000004</v>
      </c>
      <c r="AZ89" s="92">
        <f t="shared" si="57"/>
        <v>16.660000000000004</v>
      </c>
      <c r="BA89" s="266">
        <f t="shared" si="75"/>
        <v>4</v>
      </c>
      <c r="BB89" s="92">
        <f t="shared" si="59"/>
        <v>66.640000000000015</v>
      </c>
    </row>
    <row r="90" spans="1:54" x14ac:dyDescent="0.2">
      <c r="A90" s="278">
        <f t="shared" si="76"/>
        <v>2020</v>
      </c>
      <c r="B90" s="123">
        <f t="shared" si="19"/>
        <v>2</v>
      </c>
      <c r="C90" s="257">
        <f t="shared" si="68"/>
        <v>5</v>
      </c>
      <c r="D90" s="258" t="str">
        <f t="shared" si="68"/>
        <v>단E</v>
      </c>
      <c r="E90" s="259">
        <f t="shared" si="68"/>
        <v>0</v>
      </c>
      <c r="F90" s="260">
        <f t="shared" si="68"/>
        <v>0.04</v>
      </c>
      <c r="G90" s="259">
        <f t="shared" si="22"/>
        <v>0</v>
      </c>
      <c r="H90" s="260">
        <f t="shared" si="23"/>
        <v>0.6</v>
      </c>
      <c r="I90" s="259">
        <f t="shared" si="77"/>
        <v>0</v>
      </c>
      <c r="J90" s="259">
        <f t="shared" si="24"/>
        <v>1</v>
      </c>
      <c r="K90" s="261">
        <f t="shared" si="25"/>
        <v>1.05</v>
      </c>
      <c r="L90" s="259">
        <f t="shared" si="26"/>
        <v>1</v>
      </c>
      <c r="M90" s="262">
        <f t="shared" si="78"/>
        <v>1E-3</v>
      </c>
      <c r="N90" s="259">
        <f t="shared" si="79"/>
        <v>0</v>
      </c>
      <c r="O90" s="259">
        <f t="shared" si="27"/>
        <v>0</v>
      </c>
      <c r="P90" s="260">
        <f t="shared" si="80"/>
        <v>0.25</v>
      </c>
      <c r="Q90" s="259" t="b">
        <f t="shared" si="29"/>
        <v>0</v>
      </c>
      <c r="R90" s="260">
        <f t="shared" si="30"/>
        <v>0.25</v>
      </c>
      <c r="S90" s="259">
        <f t="shared" si="31"/>
        <v>0</v>
      </c>
      <c r="T90" s="259">
        <f t="shared" si="69"/>
        <v>0</v>
      </c>
      <c r="U90" s="259">
        <f t="shared" si="33"/>
        <v>0</v>
      </c>
      <c r="V90" s="259" t="b">
        <f t="shared" si="81"/>
        <v>1</v>
      </c>
      <c r="W90" s="262">
        <f t="shared" si="82"/>
        <v>1.4E-3</v>
      </c>
      <c r="X90" s="259">
        <f t="shared" si="35"/>
        <v>0</v>
      </c>
      <c r="Y90" s="260">
        <f t="shared" si="70"/>
        <v>0.25</v>
      </c>
      <c r="Z90" s="259">
        <f t="shared" si="37"/>
        <v>0</v>
      </c>
      <c r="AA90" s="259">
        <f t="shared" si="71"/>
        <v>0</v>
      </c>
      <c r="AB90" s="259">
        <f t="shared" si="39"/>
        <v>0</v>
      </c>
      <c r="AC90" s="263">
        <f t="shared" si="83"/>
        <v>0.2</v>
      </c>
      <c r="AD90" s="259">
        <f t="shared" si="40"/>
        <v>0</v>
      </c>
      <c r="AE90" s="259">
        <f t="shared" si="41"/>
        <v>750</v>
      </c>
      <c r="AF90" s="264">
        <f t="shared" si="72"/>
        <v>85</v>
      </c>
      <c r="AG90" s="265">
        <f t="shared" si="72"/>
        <v>1</v>
      </c>
      <c r="AH90" s="265">
        <f t="shared" si="72"/>
        <v>1.1000000000000001</v>
      </c>
      <c r="AI90" s="265">
        <f t="shared" si="72"/>
        <v>1.25</v>
      </c>
      <c r="AJ90" s="278">
        <f t="shared" si="72"/>
        <v>2010</v>
      </c>
      <c r="AK90" s="278">
        <f t="shared" si="45"/>
        <v>10</v>
      </c>
      <c r="AL90" s="260">
        <f t="shared" si="73"/>
        <v>0.02</v>
      </c>
      <c r="AM90" s="260">
        <f t="shared" si="47"/>
        <v>0.19999999999999996</v>
      </c>
      <c r="AN90" s="260">
        <f t="shared" si="48"/>
        <v>0.8</v>
      </c>
      <c r="AO90" s="259">
        <f t="shared" si="49"/>
        <v>70125</v>
      </c>
      <c r="AP90" s="261">
        <f t="shared" si="50"/>
        <v>0.6</v>
      </c>
      <c r="AQ90" s="259">
        <f t="shared" si="65"/>
        <v>42075</v>
      </c>
      <c r="AR90" s="259">
        <f t="shared" si="51"/>
        <v>5</v>
      </c>
      <c r="AS90" s="262">
        <f t="shared" si="84"/>
        <v>1E-3</v>
      </c>
      <c r="AT90" s="259">
        <f t="shared" si="85"/>
        <v>14.899999999999999</v>
      </c>
      <c r="AU90" s="259">
        <f t="shared" si="52"/>
        <v>27.175000000000004</v>
      </c>
      <c r="AV90" s="260">
        <f t="shared" si="86"/>
        <v>0</v>
      </c>
      <c r="AW90" s="259">
        <f t="shared" si="54"/>
        <v>27.175000000000004</v>
      </c>
      <c r="AX90" s="259">
        <f t="shared" si="74"/>
        <v>28.430666250000002</v>
      </c>
      <c r="AY90" s="259">
        <f t="shared" si="56"/>
        <v>27.175000000000004</v>
      </c>
      <c r="AZ90" s="92">
        <f t="shared" si="57"/>
        <v>27.175000000000004</v>
      </c>
      <c r="BA90" s="266">
        <f t="shared" si="75"/>
        <v>5</v>
      </c>
      <c r="BB90" s="92">
        <f t="shared" si="59"/>
        <v>135.87500000000003</v>
      </c>
    </row>
    <row r="91" spans="1:54" x14ac:dyDescent="0.2">
      <c r="A91" s="278">
        <f t="shared" si="76"/>
        <v>2020</v>
      </c>
      <c r="B91" s="123">
        <f t="shared" si="19"/>
        <v>2</v>
      </c>
      <c r="C91" s="257">
        <f t="shared" si="68"/>
        <v>6</v>
      </c>
      <c r="D91" s="258" t="str">
        <f t="shared" si="68"/>
        <v>단F</v>
      </c>
      <c r="E91" s="259">
        <f t="shared" si="68"/>
        <v>0</v>
      </c>
      <c r="F91" s="260">
        <f t="shared" si="68"/>
        <v>0.05</v>
      </c>
      <c r="G91" s="259">
        <f t="shared" si="22"/>
        <v>0</v>
      </c>
      <c r="H91" s="260">
        <f t="shared" si="23"/>
        <v>0.6</v>
      </c>
      <c r="I91" s="259">
        <f t="shared" si="77"/>
        <v>0</v>
      </c>
      <c r="J91" s="259">
        <f t="shared" si="24"/>
        <v>1</v>
      </c>
      <c r="K91" s="261">
        <f t="shared" si="25"/>
        <v>1.05</v>
      </c>
      <c r="L91" s="259">
        <f t="shared" si="26"/>
        <v>1</v>
      </c>
      <c r="M91" s="262">
        <f t="shared" si="78"/>
        <v>1E-3</v>
      </c>
      <c r="N91" s="259">
        <f t="shared" si="79"/>
        <v>0</v>
      </c>
      <c r="O91" s="259">
        <f t="shared" si="27"/>
        <v>0</v>
      </c>
      <c r="P91" s="260">
        <f t="shared" si="80"/>
        <v>0</v>
      </c>
      <c r="Q91" s="259" t="b">
        <f t="shared" si="29"/>
        <v>0</v>
      </c>
      <c r="R91" s="260">
        <f t="shared" si="30"/>
        <v>0</v>
      </c>
      <c r="S91" s="259">
        <f t="shared" si="31"/>
        <v>0</v>
      </c>
      <c r="T91" s="259">
        <f t="shared" si="69"/>
        <v>0</v>
      </c>
      <c r="U91" s="259">
        <f t="shared" si="33"/>
        <v>0</v>
      </c>
      <c r="V91" s="259" t="b">
        <f t="shared" si="81"/>
        <v>1</v>
      </c>
      <c r="W91" s="262">
        <f t="shared" si="82"/>
        <v>1.4E-3</v>
      </c>
      <c r="X91" s="259">
        <f t="shared" si="35"/>
        <v>0</v>
      </c>
      <c r="Y91" s="260">
        <f t="shared" si="70"/>
        <v>0</v>
      </c>
      <c r="Z91" s="259">
        <f t="shared" si="37"/>
        <v>0</v>
      </c>
      <c r="AA91" s="259">
        <f t="shared" si="71"/>
        <v>0</v>
      </c>
      <c r="AB91" s="259">
        <f t="shared" si="39"/>
        <v>0</v>
      </c>
      <c r="AC91" s="263">
        <f t="shared" si="83"/>
        <v>0.2</v>
      </c>
      <c r="AD91" s="259">
        <f t="shared" si="40"/>
        <v>0</v>
      </c>
      <c r="AE91" s="259">
        <f t="shared" si="41"/>
        <v>750</v>
      </c>
      <c r="AF91" s="264">
        <f t="shared" si="72"/>
        <v>90</v>
      </c>
      <c r="AG91" s="265">
        <f t="shared" si="72"/>
        <v>1</v>
      </c>
      <c r="AH91" s="265">
        <f t="shared" si="72"/>
        <v>1.1000000000000001</v>
      </c>
      <c r="AI91" s="265">
        <f t="shared" si="72"/>
        <v>1.25</v>
      </c>
      <c r="AJ91" s="278">
        <f t="shared" si="72"/>
        <v>2010</v>
      </c>
      <c r="AK91" s="278">
        <f t="shared" si="45"/>
        <v>10</v>
      </c>
      <c r="AL91" s="260">
        <f t="shared" si="73"/>
        <v>0.02</v>
      </c>
      <c r="AM91" s="260">
        <f t="shared" si="47"/>
        <v>0.19999999999999996</v>
      </c>
      <c r="AN91" s="260">
        <f t="shared" si="48"/>
        <v>0.8</v>
      </c>
      <c r="AO91" s="259">
        <f t="shared" si="49"/>
        <v>74250</v>
      </c>
      <c r="AP91" s="261">
        <f t="shared" si="50"/>
        <v>0.6</v>
      </c>
      <c r="AQ91" s="259">
        <f t="shared" si="65"/>
        <v>44550</v>
      </c>
      <c r="AR91" s="259">
        <f t="shared" si="51"/>
        <v>5</v>
      </c>
      <c r="AS91" s="262">
        <f t="shared" si="84"/>
        <v>1E-3</v>
      </c>
      <c r="AT91" s="259">
        <f t="shared" si="85"/>
        <v>14.899999999999999</v>
      </c>
      <c r="AU91" s="259">
        <f t="shared" si="52"/>
        <v>29.650000000000006</v>
      </c>
      <c r="AV91" s="260">
        <f t="shared" si="86"/>
        <v>0</v>
      </c>
      <c r="AW91" s="259">
        <f t="shared" si="54"/>
        <v>29.650000000000006</v>
      </c>
      <c r="AX91" s="259">
        <f t="shared" si="74"/>
        <v>31.023352500000001</v>
      </c>
      <c r="AY91" s="259">
        <f t="shared" si="56"/>
        <v>29.650000000000006</v>
      </c>
      <c r="AZ91" s="92">
        <f t="shared" si="57"/>
        <v>29.650000000000006</v>
      </c>
      <c r="BA91" s="266">
        <f t="shared" si="75"/>
        <v>5</v>
      </c>
      <c r="BB91" s="92">
        <f t="shared" si="59"/>
        <v>148.25000000000003</v>
      </c>
    </row>
    <row r="92" spans="1:54" x14ac:dyDescent="0.2">
      <c r="A92" s="278">
        <f t="shared" si="76"/>
        <v>2020</v>
      </c>
      <c r="B92" s="123">
        <f t="shared" si="19"/>
        <v>2</v>
      </c>
      <c r="C92" s="257">
        <f t="shared" si="68"/>
        <v>7</v>
      </c>
      <c r="D92" s="258" t="str">
        <f t="shared" si="68"/>
        <v>장A</v>
      </c>
      <c r="E92" s="259">
        <f t="shared" si="68"/>
        <v>0</v>
      </c>
      <c r="F92" s="260">
        <f t="shared" si="68"/>
        <v>0.01</v>
      </c>
      <c r="G92" s="259">
        <f t="shared" si="22"/>
        <v>0</v>
      </c>
      <c r="H92" s="260">
        <f t="shared" si="23"/>
        <v>0.6</v>
      </c>
      <c r="I92" s="259">
        <f t="shared" si="77"/>
        <v>0</v>
      </c>
      <c r="J92" s="259">
        <f t="shared" si="24"/>
        <v>1</v>
      </c>
      <c r="K92" s="261">
        <f t="shared" si="25"/>
        <v>1.05</v>
      </c>
      <c r="L92" s="259">
        <f t="shared" si="26"/>
        <v>1</v>
      </c>
      <c r="M92" s="262">
        <f t="shared" si="78"/>
        <v>1E-3</v>
      </c>
      <c r="N92" s="259">
        <f t="shared" si="79"/>
        <v>0</v>
      </c>
      <c r="O92" s="259">
        <f t="shared" si="27"/>
        <v>0</v>
      </c>
      <c r="P92" s="260">
        <f t="shared" si="80"/>
        <v>1</v>
      </c>
      <c r="Q92" s="259" t="b">
        <f t="shared" si="29"/>
        <v>0</v>
      </c>
      <c r="R92" s="260">
        <f t="shared" si="30"/>
        <v>1</v>
      </c>
      <c r="S92" s="259">
        <f t="shared" si="31"/>
        <v>0</v>
      </c>
      <c r="T92" s="259">
        <f t="shared" si="69"/>
        <v>0</v>
      </c>
      <c r="U92" s="259">
        <f t="shared" si="33"/>
        <v>0</v>
      </c>
      <c r="V92" s="259" t="b">
        <f t="shared" si="81"/>
        <v>1</v>
      </c>
      <c r="W92" s="262">
        <f t="shared" si="82"/>
        <v>1.4E-3</v>
      </c>
      <c r="X92" s="259">
        <f t="shared" si="35"/>
        <v>0</v>
      </c>
      <c r="Y92" s="260">
        <f t="shared" si="70"/>
        <v>1</v>
      </c>
      <c r="Z92" s="259">
        <f t="shared" si="37"/>
        <v>0</v>
      </c>
      <c r="AA92" s="259">
        <f t="shared" si="71"/>
        <v>0</v>
      </c>
      <c r="AB92" s="259">
        <f t="shared" si="39"/>
        <v>0</v>
      </c>
      <c r="AC92" s="263">
        <f t="shared" si="83"/>
        <v>0.2</v>
      </c>
      <c r="AD92" s="259">
        <f t="shared" si="40"/>
        <v>0</v>
      </c>
      <c r="AE92" s="259">
        <f t="shared" si="41"/>
        <v>750</v>
      </c>
      <c r="AF92" s="264">
        <f t="shared" si="72"/>
        <v>30</v>
      </c>
      <c r="AG92" s="265">
        <f t="shared" si="72"/>
        <v>1</v>
      </c>
      <c r="AH92" s="265">
        <f t="shared" si="72"/>
        <v>1.1000000000000001</v>
      </c>
      <c r="AI92" s="265">
        <f t="shared" si="72"/>
        <v>1.25</v>
      </c>
      <c r="AJ92" s="278">
        <f t="shared" si="72"/>
        <v>2010</v>
      </c>
      <c r="AK92" s="278">
        <f t="shared" si="45"/>
        <v>10</v>
      </c>
      <c r="AL92" s="260">
        <f t="shared" si="73"/>
        <v>0.02</v>
      </c>
      <c r="AM92" s="260">
        <f t="shared" si="47"/>
        <v>0.19999999999999996</v>
      </c>
      <c r="AN92" s="260">
        <f t="shared" si="48"/>
        <v>0.8</v>
      </c>
      <c r="AO92" s="259">
        <f t="shared" si="49"/>
        <v>24750.000000000004</v>
      </c>
      <c r="AP92" s="261">
        <f t="shared" si="50"/>
        <v>0.6</v>
      </c>
      <c r="AQ92" s="259">
        <f t="shared" si="65"/>
        <v>14850.000000000002</v>
      </c>
      <c r="AR92" s="259">
        <f t="shared" si="51"/>
        <v>3</v>
      </c>
      <c r="AS92" s="262">
        <f t="shared" si="84"/>
        <v>5.9999999999999995E-4</v>
      </c>
      <c r="AT92" s="259">
        <f t="shared" si="85"/>
        <v>1.899999999999999</v>
      </c>
      <c r="AU92" s="259">
        <f t="shared" si="52"/>
        <v>7.0100000000000016</v>
      </c>
      <c r="AV92" s="260">
        <f t="shared" si="86"/>
        <v>0</v>
      </c>
      <c r="AW92" s="259">
        <f t="shared" si="54"/>
        <v>7.0100000000000016</v>
      </c>
      <c r="AX92" s="259">
        <f t="shared" si="74"/>
        <v>7.3386705000000019</v>
      </c>
      <c r="AY92" s="259">
        <f t="shared" si="56"/>
        <v>7.0100000000000016</v>
      </c>
      <c r="AZ92" s="92">
        <f t="shared" si="57"/>
        <v>7.0100000000000016</v>
      </c>
      <c r="BA92" s="266">
        <f t="shared" si="75"/>
        <v>5</v>
      </c>
      <c r="BB92" s="92">
        <f t="shared" si="59"/>
        <v>35.050000000000011</v>
      </c>
    </row>
    <row r="93" spans="1:54" x14ac:dyDescent="0.2">
      <c r="A93" s="278">
        <f t="shared" si="76"/>
        <v>2020</v>
      </c>
      <c r="B93" s="123">
        <f t="shared" si="19"/>
        <v>2</v>
      </c>
      <c r="C93" s="257">
        <f t="shared" si="68"/>
        <v>8</v>
      </c>
      <c r="D93" s="258" t="str">
        <f t="shared" si="68"/>
        <v>장B</v>
      </c>
      <c r="E93" s="259">
        <f t="shared" si="68"/>
        <v>0</v>
      </c>
      <c r="F93" s="260">
        <f t="shared" si="68"/>
        <v>0.02</v>
      </c>
      <c r="G93" s="259">
        <f t="shared" si="22"/>
        <v>0</v>
      </c>
      <c r="H93" s="260">
        <f t="shared" si="23"/>
        <v>0.6</v>
      </c>
      <c r="I93" s="259">
        <f t="shared" si="77"/>
        <v>0</v>
      </c>
      <c r="J93" s="259">
        <f t="shared" si="24"/>
        <v>1</v>
      </c>
      <c r="K93" s="261">
        <f t="shared" si="25"/>
        <v>1.05</v>
      </c>
      <c r="L93" s="259">
        <f t="shared" si="26"/>
        <v>1</v>
      </c>
      <c r="M93" s="262">
        <f t="shared" si="78"/>
        <v>1E-3</v>
      </c>
      <c r="N93" s="259">
        <f t="shared" si="79"/>
        <v>0</v>
      </c>
      <c r="O93" s="259">
        <f t="shared" si="27"/>
        <v>0</v>
      </c>
      <c r="P93" s="260">
        <f t="shared" si="80"/>
        <v>0.75</v>
      </c>
      <c r="Q93" s="259" t="b">
        <f t="shared" si="29"/>
        <v>0</v>
      </c>
      <c r="R93" s="260">
        <f t="shared" si="30"/>
        <v>0.75</v>
      </c>
      <c r="S93" s="259">
        <f t="shared" si="31"/>
        <v>0</v>
      </c>
      <c r="T93" s="259">
        <f t="shared" si="69"/>
        <v>0</v>
      </c>
      <c r="U93" s="259">
        <f t="shared" si="33"/>
        <v>0</v>
      </c>
      <c r="V93" s="259" t="b">
        <f t="shared" si="81"/>
        <v>1</v>
      </c>
      <c r="W93" s="262">
        <f t="shared" si="82"/>
        <v>1.4E-3</v>
      </c>
      <c r="X93" s="259">
        <f t="shared" si="35"/>
        <v>0</v>
      </c>
      <c r="Y93" s="260">
        <f t="shared" si="70"/>
        <v>0.75</v>
      </c>
      <c r="Z93" s="259">
        <f t="shared" si="37"/>
        <v>0</v>
      </c>
      <c r="AA93" s="259">
        <f t="shared" si="71"/>
        <v>0</v>
      </c>
      <c r="AB93" s="259">
        <f t="shared" si="39"/>
        <v>0</v>
      </c>
      <c r="AC93" s="263">
        <f t="shared" si="83"/>
        <v>0.2</v>
      </c>
      <c r="AD93" s="259">
        <f t="shared" si="40"/>
        <v>0</v>
      </c>
      <c r="AE93" s="259">
        <f t="shared" si="41"/>
        <v>750</v>
      </c>
      <c r="AF93" s="264">
        <f t="shared" si="72"/>
        <v>50</v>
      </c>
      <c r="AG93" s="265">
        <f t="shared" si="72"/>
        <v>1</v>
      </c>
      <c r="AH93" s="265">
        <f t="shared" si="72"/>
        <v>1.1000000000000001</v>
      </c>
      <c r="AI93" s="265">
        <f t="shared" si="72"/>
        <v>1.25</v>
      </c>
      <c r="AJ93" s="278">
        <f t="shared" si="72"/>
        <v>2010</v>
      </c>
      <c r="AK93" s="278">
        <f t="shared" si="45"/>
        <v>10</v>
      </c>
      <c r="AL93" s="260">
        <f t="shared" si="73"/>
        <v>0.02</v>
      </c>
      <c r="AM93" s="260">
        <f t="shared" si="47"/>
        <v>0.19999999999999996</v>
      </c>
      <c r="AN93" s="260">
        <f t="shared" si="48"/>
        <v>0.8</v>
      </c>
      <c r="AO93" s="259">
        <f t="shared" si="49"/>
        <v>41250</v>
      </c>
      <c r="AP93" s="261">
        <f t="shared" si="50"/>
        <v>0.6</v>
      </c>
      <c r="AQ93" s="259">
        <f t="shared" si="65"/>
        <v>24750</v>
      </c>
      <c r="AR93" s="259">
        <f t="shared" si="51"/>
        <v>3</v>
      </c>
      <c r="AS93" s="262">
        <f t="shared" si="84"/>
        <v>5.9999999999999995E-4</v>
      </c>
      <c r="AT93" s="259">
        <f t="shared" si="85"/>
        <v>1.899999999999999</v>
      </c>
      <c r="AU93" s="259">
        <f t="shared" si="52"/>
        <v>12.95</v>
      </c>
      <c r="AV93" s="260">
        <f t="shared" si="86"/>
        <v>0</v>
      </c>
      <c r="AW93" s="259">
        <f t="shared" si="54"/>
        <v>12.95</v>
      </c>
      <c r="AX93" s="259">
        <f t="shared" si="74"/>
        <v>13.5611175</v>
      </c>
      <c r="AY93" s="259">
        <f t="shared" si="56"/>
        <v>12.95</v>
      </c>
      <c r="AZ93" s="92">
        <f t="shared" si="57"/>
        <v>12.95</v>
      </c>
      <c r="BA93" s="266">
        <f t="shared" si="75"/>
        <v>4</v>
      </c>
      <c r="BB93" s="92">
        <f t="shared" si="59"/>
        <v>51.8</v>
      </c>
    </row>
    <row r="94" spans="1:54" x14ac:dyDescent="0.2">
      <c r="A94" s="278">
        <f t="shared" si="76"/>
        <v>2020</v>
      </c>
      <c r="B94" s="123">
        <f t="shared" si="19"/>
        <v>2</v>
      </c>
      <c r="C94" s="257">
        <f t="shared" si="68"/>
        <v>9</v>
      </c>
      <c r="D94" s="258" t="str">
        <f t="shared" si="68"/>
        <v>장C</v>
      </c>
      <c r="E94" s="259">
        <f t="shared" si="68"/>
        <v>0</v>
      </c>
      <c r="F94" s="260">
        <f t="shared" si="68"/>
        <v>0.01</v>
      </c>
      <c r="G94" s="259">
        <f t="shared" si="22"/>
        <v>0</v>
      </c>
      <c r="H94" s="260">
        <f t="shared" si="23"/>
        <v>0.6</v>
      </c>
      <c r="I94" s="259">
        <f t="shared" si="77"/>
        <v>0</v>
      </c>
      <c r="J94" s="259">
        <f t="shared" si="24"/>
        <v>1</v>
      </c>
      <c r="K94" s="261">
        <f t="shared" si="25"/>
        <v>1.05</v>
      </c>
      <c r="L94" s="259">
        <f t="shared" si="26"/>
        <v>1</v>
      </c>
      <c r="M94" s="262">
        <f t="shared" si="78"/>
        <v>1E-3</v>
      </c>
      <c r="N94" s="259">
        <f t="shared" si="79"/>
        <v>0</v>
      </c>
      <c r="O94" s="259">
        <f t="shared" si="27"/>
        <v>0</v>
      </c>
      <c r="P94" s="260">
        <f t="shared" si="80"/>
        <v>0.75</v>
      </c>
      <c r="Q94" s="259" t="b">
        <f t="shared" si="29"/>
        <v>0</v>
      </c>
      <c r="R94" s="260">
        <f t="shared" si="30"/>
        <v>0.75</v>
      </c>
      <c r="S94" s="259">
        <f t="shared" si="31"/>
        <v>0</v>
      </c>
      <c r="T94" s="259">
        <f t="shared" si="69"/>
        <v>0</v>
      </c>
      <c r="U94" s="259">
        <f t="shared" si="33"/>
        <v>0</v>
      </c>
      <c r="V94" s="259" t="b">
        <f t="shared" si="81"/>
        <v>1</v>
      </c>
      <c r="W94" s="262">
        <f t="shared" si="82"/>
        <v>1.4E-3</v>
      </c>
      <c r="X94" s="259">
        <f t="shared" si="35"/>
        <v>0</v>
      </c>
      <c r="Y94" s="260">
        <f t="shared" si="70"/>
        <v>0.75</v>
      </c>
      <c r="Z94" s="259">
        <f t="shared" si="37"/>
        <v>0</v>
      </c>
      <c r="AA94" s="259">
        <f t="shared" si="71"/>
        <v>0</v>
      </c>
      <c r="AB94" s="259">
        <f t="shared" si="39"/>
        <v>0</v>
      </c>
      <c r="AC94" s="263">
        <f t="shared" si="83"/>
        <v>0.2</v>
      </c>
      <c r="AD94" s="259">
        <f t="shared" si="40"/>
        <v>0</v>
      </c>
      <c r="AE94" s="259">
        <f t="shared" si="41"/>
        <v>750</v>
      </c>
      <c r="AF94" s="264">
        <f t="shared" si="72"/>
        <v>60</v>
      </c>
      <c r="AG94" s="265">
        <f t="shared" si="72"/>
        <v>1</v>
      </c>
      <c r="AH94" s="265">
        <f t="shared" si="72"/>
        <v>1.1000000000000001</v>
      </c>
      <c r="AI94" s="265">
        <f t="shared" si="72"/>
        <v>1.25</v>
      </c>
      <c r="AJ94" s="278">
        <f t="shared" si="72"/>
        <v>2010</v>
      </c>
      <c r="AK94" s="278">
        <f t="shared" si="45"/>
        <v>10</v>
      </c>
      <c r="AL94" s="260">
        <f t="shared" si="73"/>
        <v>0.02</v>
      </c>
      <c r="AM94" s="260">
        <f t="shared" si="47"/>
        <v>0.19999999999999996</v>
      </c>
      <c r="AN94" s="260">
        <f t="shared" si="48"/>
        <v>0.8</v>
      </c>
      <c r="AO94" s="259">
        <f t="shared" si="49"/>
        <v>49500.000000000007</v>
      </c>
      <c r="AP94" s="261">
        <f t="shared" si="50"/>
        <v>0.6</v>
      </c>
      <c r="AQ94" s="259">
        <f t="shared" si="65"/>
        <v>29700.000000000004</v>
      </c>
      <c r="AR94" s="259">
        <f t="shared" si="51"/>
        <v>4</v>
      </c>
      <c r="AS94" s="262">
        <f t="shared" si="84"/>
        <v>8.0000000000000004E-4</v>
      </c>
      <c r="AT94" s="259">
        <f t="shared" si="85"/>
        <v>7.1000000000000014</v>
      </c>
      <c r="AU94" s="259">
        <f t="shared" si="52"/>
        <v>16.660000000000004</v>
      </c>
      <c r="AV94" s="260">
        <f t="shared" si="86"/>
        <v>0</v>
      </c>
      <c r="AW94" s="259">
        <f t="shared" si="54"/>
        <v>16.660000000000004</v>
      </c>
      <c r="AX94" s="259">
        <f t="shared" si="74"/>
        <v>17.434788000000005</v>
      </c>
      <c r="AY94" s="259">
        <f t="shared" si="56"/>
        <v>16.660000000000004</v>
      </c>
      <c r="AZ94" s="92">
        <f t="shared" si="57"/>
        <v>16.660000000000004</v>
      </c>
      <c r="BA94" s="266">
        <f t="shared" si="75"/>
        <v>3</v>
      </c>
      <c r="BB94" s="92">
        <f t="shared" si="59"/>
        <v>49.980000000000011</v>
      </c>
    </row>
    <row r="95" spans="1:54" x14ac:dyDescent="0.2">
      <c r="A95" s="278">
        <f t="shared" si="76"/>
        <v>2020</v>
      </c>
      <c r="B95" s="123">
        <f t="shared" si="19"/>
        <v>2</v>
      </c>
      <c r="C95" s="257">
        <f t="shared" si="68"/>
        <v>10</v>
      </c>
      <c r="D95" s="258" t="str">
        <f t="shared" si="68"/>
        <v>장D</v>
      </c>
      <c r="E95" s="259">
        <f t="shared" si="68"/>
        <v>0</v>
      </c>
      <c r="F95" s="260">
        <f t="shared" si="68"/>
        <v>0.03</v>
      </c>
      <c r="G95" s="259">
        <f t="shared" si="22"/>
        <v>0</v>
      </c>
      <c r="H95" s="260">
        <f t="shared" si="23"/>
        <v>0.6</v>
      </c>
      <c r="I95" s="259">
        <f t="shared" si="77"/>
        <v>0</v>
      </c>
      <c r="J95" s="259">
        <f t="shared" si="24"/>
        <v>1</v>
      </c>
      <c r="K95" s="261">
        <f t="shared" si="25"/>
        <v>1.05</v>
      </c>
      <c r="L95" s="259">
        <f t="shared" si="26"/>
        <v>1</v>
      </c>
      <c r="M95" s="262">
        <f t="shared" si="78"/>
        <v>1E-3</v>
      </c>
      <c r="N95" s="259">
        <f t="shared" si="79"/>
        <v>0</v>
      </c>
      <c r="O95" s="259">
        <f t="shared" si="27"/>
        <v>0</v>
      </c>
      <c r="P95" s="260">
        <f t="shared" si="80"/>
        <v>0</v>
      </c>
      <c r="Q95" s="259" t="b">
        <f t="shared" si="29"/>
        <v>0</v>
      </c>
      <c r="R95" s="260">
        <f t="shared" si="30"/>
        <v>0</v>
      </c>
      <c r="S95" s="259">
        <f t="shared" si="31"/>
        <v>0</v>
      </c>
      <c r="T95" s="259">
        <f t="shared" si="69"/>
        <v>0</v>
      </c>
      <c r="U95" s="259">
        <f t="shared" si="33"/>
        <v>0</v>
      </c>
      <c r="V95" s="259" t="b">
        <f t="shared" si="81"/>
        <v>1</v>
      </c>
      <c r="W95" s="262">
        <f t="shared" si="82"/>
        <v>1.4E-3</v>
      </c>
      <c r="X95" s="259">
        <f t="shared" si="35"/>
        <v>0</v>
      </c>
      <c r="Y95" s="260">
        <f t="shared" si="70"/>
        <v>0</v>
      </c>
      <c r="Z95" s="259">
        <f t="shared" si="37"/>
        <v>0</v>
      </c>
      <c r="AA95" s="259">
        <f t="shared" si="71"/>
        <v>0</v>
      </c>
      <c r="AB95" s="259">
        <f t="shared" si="39"/>
        <v>0</v>
      </c>
      <c r="AC95" s="263">
        <f t="shared" si="83"/>
        <v>0.2</v>
      </c>
      <c r="AD95" s="259">
        <f t="shared" si="40"/>
        <v>0</v>
      </c>
      <c r="AE95" s="259">
        <f t="shared" si="41"/>
        <v>750</v>
      </c>
      <c r="AF95" s="264">
        <f t="shared" si="72"/>
        <v>90</v>
      </c>
      <c r="AG95" s="265">
        <f t="shared" si="72"/>
        <v>1</v>
      </c>
      <c r="AH95" s="265">
        <f t="shared" si="72"/>
        <v>1.1000000000000001</v>
      </c>
      <c r="AI95" s="265">
        <f t="shared" si="72"/>
        <v>1.25</v>
      </c>
      <c r="AJ95" s="278">
        <f t="shared" si="72"/>
        <v>2010</v>
      </c>
      <c r="AK95" s="278">
        <f t="shared" si="45"/>
        <v>10</v>
      </c>
      <c r="AL95" s="260">
        <f t="shared" si="73"/>
        <v>0.02</v>
      </c>
      <c r="AM95" s="260">
        <f t="shared" si="47"/>
        <v>0.19999999999999996</v>
      </c>
      <c r="AN95" s="260">
        <f t="shared" si="48"/>
        <v>0.8</v>
      </c>
      <c r="AO95" s="259">
        <f t="shared" si="49"/>
        <v>74250</v>
      </c>
      <c r="AP95" s="261">
        <f t="shared" si="50"/>
        <v>0.6</v>
      </c>
      <c r="AQ95" s="259">
        <f t="shared" si="65"/>
        <v>44550</v>
      </c>
      <c r="AR95" s="259">
        <f t="shared" si="51"/>
        <v>5</v>
      </c>
      <c r="AS95" s="262">
        <f t="shared" si="84"/>
        <v>1E-3</v>
      </c>
      <c r="AT95" s="259">
        <f t="shared" si="85"/>
        <v>14.899999999999999</v>
      </c>
      <c r="AU95" s="259">
        <f t="shared" si="52"/>
        <v>29.650000000000006</v>
      </c>
      <c r="AV95" s="260">
        <f t="shared" si="86"/>
        <v>0</v>
      </c>
      <c r="AW95" s="259">
        <f t="shared" si="54"/>
        <v>29.650000000000006</v>
      </c>
      <c r="AX95" s="259">
        <f t="shared" si="74"/>
        <v>31.023352500000001</v>
      </c>
      <c r="AY95" s="259">
        <f t="shared" si="56"/>
        <v>29.650000000000006</v>
      </c>
      <c r="AZ95" s="92">
        <f t="shared" si="57"/>
        <v>29.650000000000006</v>
      </c>
      <c r="BA95" s="266">
        <f t="shared" si="75"/>
        <v>2</v>
      </c>
      <c r="BB95" s="92">
        <f t="shared" si="59"/>
        <v>59.300000000000011</v>
      </c>
    </row>
    <row r="96" spans="1:54" x14ac:dyDescent="0.2">
      <c r="A96" s="278">
        <f t="shared" si="76"/>
        <v>2020</v>
      </c>
      <c r="B96" s="123">
        <f t="shared" si="19"/>
        <v>2</v>
      </c>
      <c r="C96" s="257">
        <f t="shared" si="68"/>
        <v>11</v>
      </c>
      <c r="D96" s="258" t="str">
        <f t="shared" si="68"/>
        <v>미등록A</v>
      </c>
      <c r="E96" s="259">
        <f t="shared" si="68"/>
        <v>0</v>
      </c>
      <c r="F96" s="260">
        <f t="shared" si="68"/>
        <v>0.01</v>
      </c>
      <c r="G96" s="259">
        <f t="shared" si="22"/>
        <v>0</v>
      </c>
      <c r="H96" s="260">
        <f t="shared" si="23"/>
        <v>0.6</v>
      </c>
      <c r="I96" s="259">
        <f t="shared" si="77"/>
        <v>0</v>
      </c>
      <c r="J96" s="259">
        <f t="shared" si="24"/>
        <v>1</v>
      </c>
      <c r="K96" s="261">
        <f t="shared" si="25"/>
        <v>1.05</v>
      </c>
      <c r="L96" s="259">
        <f t="shared" si="26"/>
        <v>1</v>
      </c>
      <c r="M96" s="262">
        <f t="shared" si="78"/>
        <v>1E-3</v>
      </c>
      <c r="N96" s="259">
        <f t="shared" si="79"/>
        <v>0</v>
      </c>
      <c r="O96" s="259">
        <f t="shared" si="27"/>
        <v>0</v>
      </c>
      <c r="P96" s="260">
        <f t="shared" si="80"/>
        <v>0</v>
      </c>
      <c r="Q96" s="259" t="b">
        <f t="shared" si="29"/>
        <v>0</v>
      </c>
      <c r="R96" s="260">
        <f t="shared" si="30"/>
        <v>0</v>
      </c>
      <c r="S96" s="259">
        <f t="shared" si="31"/>
        <v>0</v>
      </c>
      <c r="T96" s="259">
        <f t="shared" si="69"/>
        <v>0</v>
      </c>
      <c r="U96" s="259">
        <f t="shared" si="33"/>
        <v>0</v>
      </c>
      <c r="V96" s="259" t="b">
        <f t="shared" si="81"/>
        <v>1</v>
      </c>
      <c r="W96" s="262">
        <f t="shared" si="82"/>
        <v>1.4E-3</v>
      </c>
      <c r="X96" s="259">
        <f t="shared" si="35"/>
        <v>0</v>
      </c>
      <c r="Y96" s="260">
        <f t="shared" si="70"/>
        <v>0</v>
      </c>
      <c r="Z96" s="259">
        <f t="shared" si="37"/>
        <v>0</v>
      </c>
      <c r="AA96" s="259">
        <f t="shared" si="71"/>
        <v>0</v>
      </c>
      <c r="AB96" s="259">
        <f t="shared" si="39"/>
        <v>0</v>
      </c>
      <c r="AC96" s="263">
        <f t="shared" si="83"/>
        <v>0.2</v>
      </c>
      <c r="AD96" s="259">
        <f t="shared" si="40"/>
        <v>0</v>
      </c>
      <c r="AE96" s="259">
        <f t="shared" si="41"/>
        <v>750</v>
      </c>
      <c r="AF96" s="264">
        <f t="shared" si="72"/>
        <v>92</v>
      </c>
      <c r="AG96" s="265">
        <f t="shared" si="72"/>
        <v>1</v>
      </c>
      <c r="AH96" s="265">
        <f t="shared" si="72"/>
        <v>1.1000000000000001</v>
      </c>
      <c r="AI96" s="265">
        <f t="shared" si="72"/>
        <v>1.24</v>
      </c>
      <c r="AJ96" s="278">
        <f t="shared" si="72"/>
        <v>1988</v>
      </c>
      <c r="AK96" s="278">
        <f t="shared" si="45"/>
        <v>32</v>
      </c>
      <c r="AL96" s="260">
        <f t="shared" si="73"/>
        <v>0.02</v>
      </c>
      <c r="AM96" s="260">
        <f t="shared" si="47"/>
        <v>0.19999999999999996</v>
      </c>
      <c r="AN96" s="260">
        <f t="shared" si="48"/>
        <v>0.36</v>
      </c>
      <c r="AO96" s="259">
        <f t="shared" si="49"/>
        <v>33881.760000000002</v>
      </c>
      <c r="AP96" s="261">
        <f t="shared" si="50"/>
        <v>0.6</v>
      </c>
      <c r="AQ96" s="259">
        <f t="shared" si="65"/>
        <v>20329.056</v>
      </c>
      <c r="AR96" s="259">
        <f t="shared" si="51"/>
        <v>3</v>
      </c>
      <c r="AS96" s="262">
        <f t="shared" si="84"/>
        <v>5.9999999999999995E-4</v>
      </c>
      <c r="AT96" s="259">
        <f t="shared" si="85"/>
        <v>1.899999999999999</v>
      </c>
      <c r="AU96" s="259">
        <f t="shared" si="52"/>
        <v>10.297433600000002</v>
      </c>
      <c r="AV96" s="260">
        <f t="shared" si="86"/>
        <v>0</v>
      </c>
      <c r="AW96" s="259">
        <f t="shared" si="54"/>
        <v>10.297433600000002</v>
      </c>
      <c r="AX96" s="259">
        <f t="shared" si="74"/>
        <v>11.163320313600002</v>
      </c>
      <c r="AY96" s="259">
        <f t="shared" si="56"/>
        <v>10.297433600000002</v>
      </c>
      <c r="AZ96" s="92">
        <f t="shared" si="57"/>
        <v>10.297433600000002</v>
      </c>
      <c r="BA96" s="266">
        <f t="shared" si="75"/>
        <v>1</v>
      </c>
      <c r="BB96" s="92">
        <f t="shared" si="59"/>
        <v>10.297433600000002</v>
      </c>
    </row>
    <row r="97" spans="1:54" x14ac:dyDescent="0.2">
      <c r="A97" s="278">
        <f t="shared" si="76"/>
        <v>2020</v>
      </c>
      <c r="B97" s="123">
        <f t="shared" si="19"/>
        <v>2</v>
      </c>
      <c r="C97" s="257">
        <f t="shared" si="68"/>
        <v>12</v>
      </c>
      <c r="D97" s="258">
        <f t="shared" si="68"/>
        <v>0</v>
      </c>
      <c r="E97" s="259">
        <f t="shared" si="68"/>
        <v>0</v>
      </c>
      <c r="F97" s="260">
        <f t="shared" si="68"/>
        <v>0</v>
      </c>
      <c r="G97" s="259">
        <f t="shared" si="22"/>
        <v>0</v>
      </c>
      <c r="H97" s="260">
        <f t="shared" si="23"/>
        <v>0.6</v>
      </c>
      <c r="I97" s="259">
        <f t="shared" si="77"/>
        <v>0</v>
      </c>
      <c r="J97" s="259">
        <f t="shared" si="24"/>
        <v>1</v>
      </c>
      <c r="K97" s="261">
        <f t="shared" si="25"/>
        <v>1.05</v>
      </c>
      <c r="L97" s="259">
        <f t="shared" si="26"/>
        <v>1</v>
      </c>
      <c r="M97" s="262">
        <f t="shared" si="78"/>
        <v>1E-3</v>
      </c>
      <c r="N97" s="259">
        <f t="shared" si="79"/>
        <v>0</v>
      </c>
      <c r="O97" s="259">
        <f t="shared" si="27"/>
        <v>0</v>
      </c>
      <c r="P97" s="260">
        <f t="shared" si="80"/>
        <v>0</v>
      </c>
      <c r="Q97" s="259" t="b">
        <f t="shared" si="29"/>
        <v>0</v>
      </c>
      <c r="R97" s="260">
        <f t="shared" si="30"/>
        <v>0</v>
      </c>
      <c r="S97" s="259">
        <f t="shared" si="31"/>
        <v>0</v>
      </c>
      <c r="T97" s="259">
        <f t="shared" si="69"/>
        <v>0</v>
      </c>
      <c r="U97" s="259">
        <f t="shared" si="33"/>
        <v>0</v>
      </c>
      <c r="V97" s="259">
        <f t="shared" si="81"/>
        <v>0</v>
      </c>
      <c r="W97" s="262">
        <f t="shared" si="82"/>
        <v>1.4E-3</v>
      </c>
      <c r="X97" s="259">
        <f t="shared" si="35"/>
        <v>0</v>
      </c>
      <c r="Y97" s="260">
        <f t="shared" si="70"/>
        <v>0</v>
      </c>
      <c r="Z97" s="259">
        <f t="shared" si="37"/>
        <v>0</v>
      </c>
      <c r="AA97" s="259">
        <f t="shared" si="71"/>
        <v>0</v>
      </c>
      <c r="AB97" s="259">
        <f t="shared" si="39"/>
        <v>0</v>
      </c>
      <c r="AC97" s="263">
        <f t="shared" si="83"/>
        <v>0.2</v>
      </c>
      <c r="AD97" s="259">
        <f t="shared" si="40"/>
        <v>0</v>
      </c>
      <c r="AE97" s="259">
        <f t="shared" si="41"/>
        <v>750</v>
      </c>
      <c r="AF97" s="264">
        <f t="shared" si="72"/>
        <v>0</v>
      </c>
      <c r="AG97" s="265">
        <f t="shared" si="72"/>
        <v>0</v>
      </c>
      <c r="AH97" s="265">
        <f t="shared" si="72"/>
        <v>0</v>
      </c>
      <c r="AI97" s="265">
        <f t="shared" si="72"/>
        <v>0</v>
      </c>
      <c r="AJ97" s="278">
        <f t="shared" si="72"/>
        <v>0</v>
      </c>
      <c r="AK97" s="278">
        <f t="shared" si="45"/>
        <v>2020</v>
      </c>
      <c r="AL97" s="260">
        <f t="shared" si="73"/>
        <v>0</v>
      </c>
      <c r="AM97" s="260">
        <f t="shared" si="47"/>
        <v>0</v>
      </c>
      <c r="AN97" s="260">
        <f t="shared" si="48"/>
        <v>1</v>
      </c>
      <c r="AO97" s="259">
        <f t="shared" si="49"/>
        <v>0</v>
      </c>
      <c r="AP97" s="261">
        <f t="shared" si="50"/>
        <v>0.6</v>
      </c>
      <c r="AQ97" s="259">
        <f t="shared" si="65"/>
        <v>0</v>
      </c>
      <c r="AR97" s="259">
        <f t="shared" si="51"/>
        <v>1</v>
      </c>
      <c r="AS97" s="262">
        <f t="shared" si="84"/>
        <v>4.0000000000000002E-4</v>
      </c>
      <c r="AT97" s="259">
        <f t="shared" si="85"/>
        <v>0</v>
      </c>
      <c r="AU97" s="259">
        <f t="shared" si="52"/>
        <v>0</v>
      </c>
      <c r="AV97" s="260">
        <f t="shared" si="86"/>
        <v>0</v>
      </c>
      <c r="AW97" s="259">
        <f t="shared" si="54"/>
        <v>0</v>
      </c>
      <c r="AX97" s="259">
        <f t="shared" si="74"/>
        <v>0</v>
      </c>
      <c r="AY97" s="259">
        <f t="shared" si="56"/>
        <v>0</v>
      </c>
      <c r="AZ97" s="92">
        <f t="shared" si="57"/>
        <v>0</v>
      </c>
      <c r="BA97" s="266">
        <f t="shared" si="75"/>
        <v>0</v>
      </c>
      <c r="BB97" s="92">
        <f t="shared" si="59"/>
        <v>0</v>
      </c>
    </row>
    <row r="98" spans="1:54" x14ac:dyDescent="0.2">
      <c r="A98" s="278">
        <f t="shared" si="76"/>
        <v>2020</v>
      </c>
      <c r="B98" s="123">
        <f t="shared" si="19"/>
        <v>2</v>
      </c>
      <c r="C98" s="257">
        <f t="shared" si="68"/>
        <v>13</v>
      </c>
      <c r="D98" s="258">
        <f t="shared" si="68"/>
        <v>0</v>
      </c>
      <c r="E98" s="259">
        <f t="shared" si="68"/>
        <v>0</v>
      </c>
      <c r="F98" s="260">
        <f t="shared" si="68"/>
        <v>0</v>
      </c>
      <c r="G98" s="259">
        <f t="shared" si="22"/>
        <v>0</v>
      </c>
      <c r="H98" s="260">
        <f t="shared" si="23"/>
        <v>0.6</v>
      </c>
      <c r="I98" s="259">
        <f t="shared" si="77"/>
        <v>0</v>
      </c>
      <c r="J98" s="259">
        <f t="shared" si="24"/>
        <v>1</v>
      </c>
      <c r="K98" s="261">
        <f t="shared" si="25"/>
        <v>1.05</v>
      </c>
      <c r="L98" s="259">
        <f t="shared" si="26"/>
        <v>1</v>
      </c>
      <c r="M98" s="262">
        <f t="shared" si="78"/>
        <v>1E-3</v>
      </c>
      <c r="N98" s="259">
        <f t="shared" si="79"/>
        <v>0</v>
      </c>
      <c r="O98" s="259">
        <f t="shared" si="27"/>
        <v>0</v>
      </c>
      <c r="P98" s="260">
        <f t="shared" si="80"/>
        <v>0</v>
      </c>
      <c r="Q98" s="259" t="b">
        <f t="shared" si="29"/>
        <v>0</v>
      </c>
      <c r="R98" s="260">
        <f t="shared" si="30"/>
        <v>0</v>
      </c>
      <c r="S98" s="259">
        <f t="shared" si="31"/>
        <v>0</v>
      </c>
      <c r="T98" s="259">
        <f t="shared" si="69"/>
        <v>0</v>
      </c>
      <c r="U98" s="259">
        <f t="shared" si="33"/>
        <v>0</v>
      </c>
      <c r="V98" s="259">
        <f t="shared" si="81"/>
        <v>0</v>
      </c>
      <c r="W98" s="262">
        <f t="shared" si="82"/>
        <v>1.4E-3</v>
      </c>
      <c r="X98" s="259">
        <f t="shared" si="35"/>
        <v>0</v>
      </c>
      <c r="Y98" s="260">
        <f t="shared" si="70"/>
        <v>0</v>
      </c>
      <c r="Z98" s="259">
        <f t="shared" si="37"/>
        <v>0</v>
      </c>
      <c r="AA98" s="259">
        <f t="shared" si="71"/>
        <v>0</v>
      </c>
      <c r="AB98" s="259">
        <f t="shared" si="39"/>
        <v>0</v>
      </c>
      <c r="AC98" s="263">
        <f t="shared" si="83"/>
        <v>0.2</v>
      </c>
      <c r="AD98" s="259">
        <f t="shared" si="40"/>
        <v>0</v>
      </c>
      <c r="AE98" s="259">
        <f t="shared" si="41"/>
        <v>750</v>
      </c>
      <c r="AF98" s="264">
        <f t="shared" si="72"/>
        <v>0</v>
      </c>
      <c r="AG98" s="265">
        <f t="shared" si="72"/>
        <v>0</v>
      </c>
      <c r="AH98" s="265">
        <f t="shared" si="72"/>
        <v>0</v>
      </c>
      <c r="AI98" s="265">
        <f t="shared" si="72"/>
        <v>0</v>
      </c>
      <c r="AJ98" s="278">
        <f t="shared" si="72"/>
        <v>0</v>
      </c>
      <c r="AK98" s="278">
        <f t="shared" si="45"/>
        <v>2020</v>
      </c>
      <c r="AL98" s="260">
        <f t="shared" si="73"/>
        <v>0</v>
      </c>
      <c r="AM98" s="260">
        <f t="shared" si="47"/>
        <v>0</v>
      </c>
      <c r="AN98" s="260">
        <f t="shared" si="48"/>
        <v>1</v>
      </c>
      <c r="AO98" s="259">
        <f t="shared" si="49"/>
        <v>0</v>
      </c>
      <c r="AP98" s="261">
        <f t="shared" si="50"/>
        <v>0.6</v>
      </c>
      <c r="AQ98" s="259">
        <f t="shared" si="65"/>
        <v>0</v>
      </c>
      <c r="AR98" s="259">
        <f t="shared" si="51"/>
        <v>1</v>
      </c>
      <c r="AS98" s="262">
        <f t="shared" si="84"/>
        <v>4.0000000000000002E-4</v>
      </c>
      <c r="AT98" s="259">
        <f t="shared" si="85"/>
        <v>0</v>
      </c>
      <c r="AU98" s="259">
        <f t="shared" si="52"/>
        <v>0</v>
      </c>
      <c r="AV98" s="260">
        <f t="shared" si="86"/>
        <v>0</v>
      </c>
      <c r="AW98" s="259">
        <f t="shared" si="54"/>
        <v>0</v>
      </c>
      <c r="AX98" s="259">
        <f t="shared" si="74"/>
        <v>0</v>
      </c>
      <c r="AY98" s="259">
        <f t="shared" si="56"/>
        <v>0</v>
      </c>
      <c r="AZ98" s="92">
        <f t="shared" si="57"/>
        <v>0</v>
      </c>
      <c r="BA98" s="266">
        <f t="shared" si="75"/>
        <v>0</v>
      </c>
      <c r="BB98" s="92">
        <f t="shared" si="59"/>
        <v>0</v>
      </c>
    </row>
    <row r="99" spans="1:54" x14ac:dyDescent="0.2">
      <c r="A99" s="278">
        <f t="shared" si="76"/>
        <v>2020</v>
      </c>
      <c r="B99" s="123">
        <f t="shared" si="19"/>
        <v>2</v>
      </c>
      <c r="C99" s="257">
        <f t="shared" si="68"/>
        <v>14</v>
      </c>
      <c r="D99" s="258">
        <f t="shared" si="68"/>
        <v>0</v>
      </c>
      <c r="E99" s="259">
        <f t="shared" si="68"/>
        <v>0</v>
      </c>
      <c r="F99" s="260">
        <f t="shared" si="68"/>
        <v>0</v>
      </c>
      <c r="G99" s="259">
        <f t="shared" si="22"/>
        <v>0</v>
      </c>
      <c r="H99" s="260">
        <f t="shared" si="23"/>
        <v>0.6</v>
      </c>
      <c r="I99" s="259">
        <f t="shared" si="77"/>
        <v>0</v>
      </c>
      <c r="J99" s="259">
        <f t="shared" si="24"/>
        <v>1</v>
      </c>
      <c r="K99" s="261">
        <f t="shared" si="25"/>
        <v>1.05</v>
      </c>
      <c r="L99" s="259">
        <f t="shared" si="26"/>
        <v>1</v>
      </c>
      <c r="M99" s="262">
        <f t="shared" si="78"/>
        <v>1E-3</v>
      </c>
      <c r="N99" s="259">
        <f t="shared" si="79"/>
        <v>0</v>
      </c>
      <c r="O99" s="259">
        <f t="shared" si="27"/>
        <v>0</v>
      </c>
      <c r="P99" s="260">
        <f t="shared" si="80"/>
        <v>0</v>
      </c>
      <c r="Q99" s="259" t="b">
        <f t="shared" si="29"/>
        <v>0</v>
      </c>
      <c r="R99" s="260">
        <f t="shared" si="30"/>
        <v>0</v>
      </c>
      <c r="S99" s="259">
        <f t="shared" si="31"/>
        <v>0</v>
      </c>
      <c r="T99" s="259">
        <f t="shared" si="69"/>
        <v>0</v>
      </c>
      <c r="U99" s="259">
        <f t="shared" si="33"/>
        <v>0</v>
      </c>
      <c r="V99" s="259">
        <f t="shared" si="81"/>
        <v>0</v>
      </c>
      <c r="W99" s="262">
        <f t="shared" si="82"/>
        <v>1.4E-3</v>
      </c>
      <c r="X99" s="259">
        <f t="shared" si="35"/>
        <v>0</v>
      </c>
      <c r="Y99" s="260">
        <f t="shared" si="70"/>
        <v>0</v>
      </c>
      <c r="Z99" s="259">
        <f t="shared" si="37"/>
        <v>0</v>
      </c>
      <c r="AA99" s="259">
        <f t="shared" si="71"/>
        <v>0</v>
      </c>
      <c r="AB99" s="259">
        <f t="shared" si="39"/>
        <v>0</v>
      </c>
      <c r="AC99" s="263">
        <f t="shared" si="83"/>
        <v>0.2</v>
      </c>
      <c r="AD99" s="259">
        <f t="shared" si="40"/>
        <v>0</v>
      </c>
      <c r="AE99" s="259">
        <f t="shared" si="41"/>
        <v>750</v>
      </c>
      <c r="AF99" s="264">
        <f t="shared" si="72"/>
        <v>0</v>
      </c>
      <c r="AG99" s="265">
        <f t="shared" si="72"/>
        <v>0</v>
      </c>
      <c r="AH99" s="265">
        <f t="shared" si="72"/>
        <v>0</v>
      </c>
      <c r="AI99" s="265">
        <f t="shared" si="72"/>
        <v>0</v>
      </c>
      <c r="AJ99" s="278">
        <f t="shared" si="72"/>
        <v>0</v>
      </c>
      <c r="AK99" s="278">
        <f t="shared" si="45"/>
        <v>2020</v>
      </c>
      <c r="AL99" s="260">
        <f t="shared" si="73"/>
        <v>0</v>
      </c>
      <c r="AM99" s="260">
        <f t="shared" si="47"/>
        <v>0</v>
      </c>
      <c r="AN99" s="260">
        <f t="shared" si="48"/>
        <v>1</v>
      </c>
      <c r="AO99" s="259">
        <f t="shared" si="49"/>
        <v>0</v>
      </c>
      <c r="AP99" s="261">
        <f t="shared" si="50"/>
        <v>0.6</v>
      </c>
      <c r="AQ99" s="259">
        <f t="shared" si="65"/>
        <v>0</v>
      </c>
      <c r="AR99" s="259">
        <f t="shared" si="51"/>
        <v>1</v>
      </c>
      <c r="AS99" s="262">
        <f t="shared" si="84"/>
        <v>4.0000000000000002E-4</v>
      </c>
      <c r="AT99" s="259">
        <f t="shared" si="85"/>
        <v>0</v>
      </c>
      <c r="AU99" s="259">
        <f t="shared" si="52"/>
        <v>0</v>
      </c>
      <c r="AV99" s="260">
        <f t="shared" si="86"/>
        <v>0</v>
      </c>
      <c r="AW99" s="259">
        <f t="shared" si="54"/>
        <v>0</v>
      </c>
      <c r="AX99" s="259">
        <f t="shared" si="74"/>
        <v>0</v>
      </c>
      <c r="AY99" s="259">
        <f t="shared" si="56"/>
        <v>0</v>
      </c>
      <c r="AZ99" s="92">
        <f t="shared" si="57"/>
        <v>0</v>
      </c>
      <c r="BA99" s="266">
        <f t="shared" si="75"/>
        <v>0</v>
      </c>
      <c r="BB99" s="92">
        <f t="shared" si="59"/>
        <v>0</v>
      </c>
    </row>
    <row r="100" spans="1:54" x14ac:dyDescent="0.2">
      <c r="A100" s="278">
        <f t="shared" si="76"/>
        <v>2020</v>
      </c>
      <c r="B100" s="123">
        <f t="shared" si="19"/>
        <v>2</v>
      </c>
      <c r="C100" s="257">
        <f t="shared" si="68"/>
        <v>15</v>
      </c>
      <c r="D100" s="258">
        <f t="shared" si="68"/>
        <v>0</v>
      </c>
      <c r="E100" s="259">
        <f t="shared" si="68"/>
        <v>0</v>
      </c>
      <c r="F100" s="260">
        <f t="shared" si="68"/>
        <v>0</v>
      </c>
      <c r="G100" s="259">
        <f t="shared" si="22"/>
        <v>0</v>
      </c>
      <c r="H100" s="260">
        <f t="shared" si="23"/>
        <v>0.6</v>
      </c>
      <c r="I100" s="259">
        <f t="shared" si="77"/>
        <v>0</v>
      </c>
      <c r="J100" s="259">
        <f t="shared" si="24"/>
        <v>1</v>
      </c>
      <c r="K100" s="261">
        <f t="shared" si="25"/>
        <v>1.05</v>
      </c>
      <c r="L100" s="259">
        <f t="shared" si="26"/>
        <v>1</v>
      </c>
      <c r="M100" s="262">
        <f t="shared" si="78"/>
        <v>1E-3</v>
      </c>
      <c r="N100" s="259">
        <f t="shared" si="79"/>
        <v>0</v>
      </c>
      <c r="O100" s="259">
        <f t="shared" si="27"/>
        <v>0</v>
      </c>
      <c r="P100" s="260">
        <f t="shared" si="80"/>
        <v>0</v>
      </c>
      <c r="Q100" s="259" t="b">
        <f t="shared" si="29"/>
        <v>0</v>
      </c>
      <c r="R100" s="260">
        <f t="shared" si="30"/>
        <v>0</v>
      </c>
      <c r="S100" s="259">
        <f t="shared" si="31"/>
        <v>0</v>
      </c>
      <c r="T100" s="259">
        <f t="shared" si="69"/>
        <v>0</v>
      </c>
      <c r="U100" s="259">
        <f t="shared" si="33"/>
        <v>0</v>
      </c>
      <c r="V100" s="259">
        <f t="shared" si="81"/>
        <v>0</v>
      </c>
      <c r="W100" s="262">
        <f t="shared" si="82"/>
        <v>1.4E-3</v>
      </c>
      <c r="X100" s="259">
        <f t="shared" si="35"/>
        <v>0</v>
      </c>
      <c r="Y100" s="260">
        <f t="shared" si="70"/>
        <v>0</v>
      </c>
      <c r="Z100" s="259">
        <f t="shared" si="37"/>
        <v>0</v>
      </c>
      <c r="AA100" s="259">
        <f t="shared" si="71"/>
        <v>0</v>
      </c>
      <c r="AB100" s="259">
        <f t="shared" si="39"/>
        <v>0</v>
      </c>
      <c r="AC100" s="263">
        <f t="shared" si="83"/>
        <v>0.2</v>
      </c>
      <c r="AD100" s="259">
        <f t="shared" si="40"/>
        <v>0</v>
      </c>
      <c r="AE100" s="259">
        <f t="shared" si="41"/>
        <v>750</v>
      </c>
      <c r="AF100" s="264">
        <f t="shared" si="72"/>
        <v>0</v>
      </c>
      <c r="AG100" s="265">
        <f t="shared" si="72"/>
        <v>0</v>
      </c>
      <c r="AH100" s="265">
        <f t="shared" si="72"/>
        <v>0</v>
      </c>
      <c r="AI100" s="265">
        <f t="shared" si="72"/>
        <v>0</v>
      </c>
      <c r="AJ100" s="278">
        <f t="shared" si="72"/>
        <v>0</v>
      </c>
      <c r="AK100" s="278">
        <f t="shared" si="45"/>
        <v>2020</v>
      </c>
      <c r="AL100" s="260">
        <f t="shared" si="73"/>
        <v>0</v>
      </c>
      <c r="AM100" s="260">
        <f t="shared" si="47"/>
        <v>0</v>
      </c>
      <c r="AN100" s="260">
        <f t="shared" si="48"/>
        <v>1</v>
      </c>
      <c r="AO100" s="259">
        <f t="shared" si="49"/>
        <v>0</v>
      </c>
      <c r="AP100" s="261">
        <f t="shared" si="50"/>
        <v>0.6</v>
      </c>
      <c r="AQ100" s="259">
        <f t="shared" si="65"/>
        <v>0</v>
      </c>
      <c r="AR100" s="259">
        <f t="shared" si="51"/>
        <v>1</v>
      </c>
      <c r="AS100" s="262">
        <f t="shared" si="84"/>
        <v>4.0000000000000002E-4</v>
      </c>
      <c r="AT100" s="259">
        <f t="shared" si="85"/>
        <v>0</v>
      </c>
      <c r="AU100" s="259">
        <f t="shared" si="52"/>
        <v>0</v>
      </c>
      <c r="AV100" s="260">
        <f t="shared" si="86"/>
        <v>0</v>
      </c>
      <c r="AW100" s="259">
        <f t="shared" si="54"/>
        <v>0</v>
      </c>
      <c r="AX100" s="259">
        <f t="shared" si="74"/>
        <v>0</v>
      </c>
      <c r="AY100" s="259">
        <f t="shared" si="56"/>
        <v>0</v>
      </c>
      <c r="AZ100" s="92">
        <f t="shared" si="57"/>
        <v>0</v>
      </c>
      <c r="BA100" s="266">
        <f t="shared" si="75"/>
        <v>0</v>
      </c>
      <c r="BB100" s="92">
        <f t="shared" si="59"/>
        <v>0</v>
      </c>
    </row>
    <row r="101" spans="1:54" x14ac:dyDescent="0.2">
      <c r="A101" s="278">
        <f t="shared" si="76"/>
        <v>2020</v>
      </c>
      <c r="B101" s="123">
        <f t="shared" si="19"/>
        <v>2</v>
      </c>
      <c r="C101" s="257">
        <f t="shared" si="68"/>
        <v>16</v>
      </c>
      <c r="D101" s="258">
        <f t="shared" si="68"/>
        <v>0</v>
      </c>
      <c r="E101" s="259">
        <f t="shared" si="68"/>
        <v>0</v>
      </c>
      <c r="F101" s="260">
        <f t="shared" si="68"/>
        <v>0</v>
      </c>
      <c r="G101" s="259">
        <f t="shared" si="22"/>
        <v>0</v>
      </c>
      <c r="H101" s="260">
        <f t="shared" si="23"/>
        <v>0.6</v>
      </c>
      <c r="I101" s="259">
        <f t="shared" si="77"/>
        <v>0</v>
      </c>
      <c r="J101" s="259">
        <f t="shared" si="24"/>
        <v>1</v>
      </c>
      <c r="K101" s="261">
        <f t="shared" si="25"/>
        <v>1.05</v>
      </c>
      <c r="L101" s="259">
        <f t="shared" si="26"/>
        <v>1</v>
      </c>
      <c r="M101" s="262">
        <f t="shared" si="78"/>
        <v>1E-3</v>
      </c>
      <c r="N101" s="259">
        <f t="shared" si="79"/>
        <v>0</v>
      </c>
      <c r="O101" s="259">
        <f t="shared" si="27"/>
        <v>0</v>
      </c>
      <c r="P101" s="260">
        <f t="shared" si="80"/>
        <v>0</v>
      </c>
      <c r="Q101" s="259" t="b">
        <f t="shared" si="29"/>
        <v>0</v>
      </c>
      <c r="R101" s="260">
        <f t="shared" si="30"/>
        <v>0</v>
      </c>
      <c r="S101" s="259">
        <f t="shared" si="31"/>
        <v>0</v>
      </c>
      <c r="T101" s="259">
        <f t="shared" si="69"/>
        <v>0</v>
      </c>
      <c r="U101" s="259">
        <f t="shared" si="33"/>
        <v>0</v>
      </c>
      <c r="V101" s="259">
        <f t="shared" si="81"/>
        <v>0</v>
      </c>
      <c r="W101" s="262">
        <f t="shared" si="82"/>
        <v>1.4E-3</v>
      </c>
      <c r="X101" s="259">
        <f t="shared" si="35"/>
        <v>0</v>
      </c>
      <c r="Y101" s="260">
        <f t="shared" si="70"/>
        <v>0</v>
      </c>
      <c r="Z101" s="259">
        <f t="shared" si="37"/>
        <v>0</v>
      </c>
      <c r="AA101" s="259">
        <f t="shared" si="71"/>
        <v>0</v>
      </c>
      <c r="AB101" s="259">
        <f t="shared" si="39"/>
        <v>0</v>
      </c>
      <c r="AC101" s="263">
        <f t="shared" si="83"/>
        <v>0.2</v>
      </c>
      <c r="AD101" s="259">
        <f t="shared" si="40"/>
        <v>0</v>
      </c>
      <c r="AE101" s="259">
        <f t="shared" si="41"/>
        <v>750</v>
      </c>
      <c r="AF101" s="264">
        <f t="shared" si="72"/>
        <v>0</v>
      </c>
      <c r="AG101" s="265">
        <f t="shared" si="72"/>
        <v>0</v>
      </c>
      <c r="AH101" s="265">
        <f t="shared" si="72"/>
        <v>0</v>
      </c>
      <c r="AI101" s="265">
        <f t="shared" si="72"/>
        <v>0</v>
      </c>
      <c r="AJ101" s="278">
        <f t="shared" si="72"/>
        <v>0</v>
      </c>
      <c r="AK101" s="278">
        <f t="shared" si="45"/>
        <v>2020</v>
      </c>
      <c r="AL101" s="260">
        <f t="shared" si="73"/>
        <v>0</v>
      </c>
      <c r="AM101" s="260">
        <f t="shared" si="47"/>
        <v>0</v>
      </c>
      <c r="AN101" s="260">
        <f t="shared" si="48"/>
        <v>1</v>
      </c>
      <c r="AO101" s="259">
        <f t="shared" si="49"/>
        <v>0</v>
      </c>
      <c r="AP101" s="261">
        <f t="shared" si="50"/>
        <v>0.6</v>
      </c>
      <c r="AQ101" s="259">
        <f t="shared" si="65"/>
        <v>0</v>
      </c>
      <c r="AR101" s="259">
        <f t="shared" si="51"/>
        <v>1</v>
      </c>
      <c r="AS101" s="262">
        <f t="shared" si="84"/>
        <v>4.0000000000000002E-4</v>
      </c>
      <c r="AT101" s="259">
        <f t="shared" si="85"/>
        <v>0</v>
      </c>
      <c r="AU101" s="259">
        <f t="shared" si="52"/>
        <v>0</v>
      </c>
      <c r="AV101" s="260">
        <f t="shared" si="86"/>
        <v>0</v>
      </c>
      <c r="AW101" s="259">
        <f t="shared" si="54"/>
        <v>0</v>
      </c>
      <c r="AX101" s="259">
        <f t="shared" si="74"/>
        <v>0</v>
      </c>
      <c r="AY101" s="259">
        <f t="shared" si="56"/>
        <v>0</v>
      </c>
      <c r="AZ101" s="92">
        <f t="shared" si="57"/>
        <v>0</v>
      </c>
      <c r="BA101" s="266">
        <f t="shared" si="75"/>
        <v>0</v>
      </c>
      <c r="BB101" s="92">
        <f t="shared" si="59"/>
        <v>0</v>
      </c>
    </row>
    <row r="102" spans="1:54" x14ac:dyDescent="0.2">
      <c r="A102" s="278">
        <f t="shared" si="76"/>
        <v>2020</v>
      </c>
      <c r="B102" s="123">
        <f t="shared" si="19"/>
        <v>2</v>
      </c>
      <c r="C102" s="257">
        <f t="shared" ref="C102:F117" si="87">C77</f>
        <v>17</v>
      </c>
      <c r="D102" s="258">
        <f t="shared" si="87"/>
        <v>0</v>
      </c>
      <c r="E102" s="259">
        <f t="shared" si="87"/>
        <v>0</v>
      </c>
      <c r="F102" s="260">
        <f t="shared" si="87"/>
        <v>0</v>
      </c>
      <c r="G102" s="259">
        <f t="shared" si="22"/>
        <v>0</v>
      </c>
      <c r="H102" s="260">
        <f t="shared" si="23"/>
        <v>0.6</v>
      </c>
      <c r="I102" s="259">
        <f t="shared" si="77"/>
        <v>0</v>
      </c>
      <c r="J102" s="259">
        <f t="shared" si="24"/>
        <v>1</v>
      </c>
      <c r="K102" s="261">
        <f t="shared" si="25"/>
        <v>1.05</v>
      </c>
      <c r="L102" s="259">
        <f t="shared" si="26"/>
        <v>1</v>
      </c>
      <c r="M102" s="262">
        <f t="shared" si="78"/>
        <v>1E-3</v>
      </c>
      <c r="N102" s="259">
        <f t="shared" si="79"/>
        <v>0</v>
      </c>
      <c r="O102" s="259">
        <f t="shared" si="27"/>
        <v>0</v>
      </c>
      <c r="P102" s="260">
        <f t="shared" si="80"/>
        <v>0</v>
      </c>
      <c r="Q102" s="259" t="b">
        <f t="shared" si="29"/>
        <v>0</v>
      </c>
      <c r="R102" s="260">
        <f t="shared" si="30"/>
        <v>0</v>
      </c>
      <c r="S102" s="259">
        <f t="shared" si="31"/>
        <v>0</v>
      </c>
      <c r="T102" s="259">
        <f t="shared" si="69"/>
        <v>0</v>
      </c>
      <c r="U102" s="259">
        <f t="shared" si="33"/>
        <v>0</v>
      </c>
      <c r="V102" s="259">
        <f t="shared" si="81"/>
        <v>0</v>
      </c>
      <c r="W102" s="262">
        <f t="shared" si="82"/>
        <v>1.4E-3</v>
      </c>
      <c r="X102" s="259">
        <f t="shared" si="35"/>
        <v>0</v>
      </c>
      <c r="Y102" s="260">
        <f t="shared" si="70"/>
        <v>0</v>
      </c>
      <c r="Z102" s="259">
        <f t="shared" si="37"/>
        <v>0</v>
      </c>
      <c r="AA102" s="259">
        <f t="shared" si="71"/>
        <v>0</v>
      </c>
      <c r="AB102" s="259">
        <f t="shared" si="39"/>
        <v>0</v>
      </c>
      <c r="AC102" s="263">
        <f t="shared" si="83"/>
        <v>0.2</v>
      </c>
      <c r="AD102" s="259">
        <f t="shared" si="40"/>
        <v>0</v>
      </c>
      <c r="AE102" s="259">
        <f t="shared" si="41"/>
        <v>750</v>
      </c>
      <c r="AF102" s="264">
        <f t="shared" ref="AF102:AJ117" si="88">AF77</f>
        <v>0</v>
      </c>
      <c r="AG102" s="265">
        <f t="shared" si="88"/>
        <v>0</v>
      </c>
      <c r="AH102" s="265">
        <f t="shared" si="88"/>
        <v>0</v>
      </c>
      <c r="AI102" s="265">
        <f t="shared" si="88"/>
        <v>0</v>
      </c>
      <c r="AJ102" s="278">
        <f t="shared" si="88"/>
        <v>0</v>
      </c>
      <c r="AK102" s="278">
        <f t="shared" si="45"/>
        <v>2020</v>
      </c>
      <c r="AL102" s="260">
        <f t="shared" si="73"/>
        <v>0</v>
      </c>
      <c r="AM102" s="260">
        <f t="shared" si="47"/>
        <v>0</v>
      </c>
      <c r="AN102" s="260">
        <f t="shared" si="48"/>
        <v>1</v>
      </c>
      <c r="AO102" s="259">
        <f t="shared" si="49"/>
        <v>0</v>
      </c>
      <c r="AP102" s="261">
        <f t="shared" si="50"/>
        <v>0.6</v>
      </c>
      <c r="AQ102" s="259">
        <f t="shared" si="65"/>
        <v>0</v>
      </c>
      <c r="AR102" s="259">
        <f t="shared" si="51"/>
        <v>1</v>
      </c>
      <c r="AS102" s="262">
        <f t="shared" si="84"/>
        <v>4.0000000000000002E-4</v>
      </c>
      <c r="AT102" s="259">
        <f t="shared" si="85"/>
        <v>0</v>
      </c>
      <c r="AU102" s="259">
        <f t="shared" si="52"/>
        <v>0</v>
      </c>
      <c r="AV102" s="260">
        <f t="shared" si="86"/>
        <v>0</v>
      </c>
      <c r="AW102" s="259">
        <f t="shared" si="54"/>
        <v>0</v>
      </c>
      <c r="AX102" s="259">
        <f t="shared" si="74"/>
        <v>0</v>
      </c>
      <c r="AY102" s="259">
        <f t="shared" si="56"/>
        <v>0</v>
      </c>
      <c r="AZ102" s="92">
        <f t="shared" si="57"/>
        <v>0</v>
      </c>
      <c r="BA102" s="266">
        <f t="shared" si="75"/>
        <v>0</v>
      </c>
      <c r="BB102" s="92">
        <f t="shared" si="59"/>
        <v>0</v>
      </c>
    </row>
    <row r="103" spans="1:54" x14ac:dyDescent="0.2">
      <c r="A103" s="278">
        <f t="shared" si="76"/>
        <v>2020</v>
      </c>
      <c r="B103" s="123">
        <f t="shared" si="19"/>
        <v>2</v>
      </c>
      <c r="C103" s="257">
        <f t="shared" si="87"/>
        <v>18</v>
      </c>
      <c r="D103" s="258">
        <f t="shared" si="87"/>
        <v>0</v>
      </c>
      <c r="E103" s="259">
        <f t="shared" si="87"/>
        <v>0</v>
      </c>
      <c r="F103" s="260">
        <f t="shared" si="87"/>
        <v>0</v>
      </c>
      <c r="G103" s="259">
        <f t="shared" si="22"/>
        <v>0</v>
      </c>
      <c r="H103" s="260">
        <f t="shared" si="23"/>
        <v>0.6</v>
      </c>
      <c r="I103" s="259">
        <f t="shared" si="77"/>
        <v>0</v>
      </c>
      <c r="J103" s="259">
        <f t="shared" si="24"/>
        <v>1</v>
      </c>
      <c r="K103" s="261">
        <f t="shared" si="25"/>
        <v>1.05</v>
      </c>
      <c r="L103" s="259">
        <f t="shared" si="26"/>
        <v>1</v>
      </c>
      <c r="M103" s="262">
        <f t="shared" si="78"/>
        <v>1E-3</v>
      </c>
      <c r="N103" s="259">
        <f t="shared" si="79"/>
        <v>0</v>
      </c>
      <c r="O103" s="259">
        <f t="shared" si="27"/>
        <v>0</v>
      </c>
      <c r="P103" s="260">
        <f t="shared" si="80"/>
        <v>0</v>
      </c>
      <c r="Q103" s="259" t="b">
        <f t="shared" si="29"/>
        <v>0</v>
      </c>
      <c r="R103" s="260">
        <f t="shared" si="30"/>
        <v>0</v>
      </c>
      <c r="S103" s="259">
        <f t="shared" si="31"/>
        <v>0</v>
      </c>
      <c r="T103" s="259">
        <f t="shared" si="69"/>
        <v>0</v>
      </c>
      <c r="U103" s="259">
        <f t="shared" si="33"/>
        <v>0</v>
      </c>
      <c r="V103" s="259">
        <f t="shared" si="81"/>
        <v>0</v>
      </c>
      <c r="W103" s="262">
        <f t="shared" si="82"/>
        <v>1.4E-3</v>
      </c>
      <c r="X103" s="259">
        <f t="shared" si="35"/>
        <v>0</v>
      </c>
      <c r="Y103" s="260">
        <f t="shared" si="70"/>
        <v>0</v>
      </c>
      <c r="Z103" s="259">
        <f t="shared" si="37"/>
        <v>0</v>
      </c>
      <c r="AA103" s="259">
        <f t="shared" si="71"/>
        <v>0</v>
      </c>
      <c r="AB103" s="259">
        <f t="shared" si="39"/>
        <v>0</v>
      </c>
      <c r="AC103" s="263">
        <f t="shared" si="83"/>
        <v>0.2</v>
      </c>
      <c r="AD103" s="259">
        <f t="shared" si="40"/>
        <v>0</v>
      </c>
      <c r="AE103" s="259">
        <f t="shared" si="41"/>
        <v>750</v>
      </c>
      <c r="AF103" s="264">
        <f t="shared" si="88"/>
        <v>0</v>
      </c>
      <c r="AG103" s="265">
        <f t="shared" si="88"/>
        <v>0</v>
      </c>
      <c r="AH103" s="265">
        <f t="shared" si="88"/>
        <v>0</v>
      </c>
      <c r="AI103" s="265">
        <f t="shared" si="88"/>
        <v>0</v>
      </c>
      <c r="AJ103" s="278">
        <f t="shared" si="88"/>
        <v>0</v>
      </c>
      <c r="AK103" s="278">
        <f t="shared" si="45"/>
        <v>2020</v>
      </c>
      <c r="AL103" s="260">
        <f t="shared" si="73"/>
        <v>0</v>
      </c>
      <c r="AM103" s="260">
        <f t="shared" si="47"/>
        <v>0</v>
      </c>
      <c r="AN103" s="260">
        <f t="shared" si="48"/>
        <v>1</v>
      </c>
      <c r="AO103" s="259">
        <f t="shared" si="49"/>
        <v>0</v>
      </c>
      <c r="AP103" s="261">
        <f t="shared" si="50"/>
        <v>0.6</v>
      </c>
      <c r="AQ103" s="259">
        <f t="shared" si="65"/>
        <v>0</v>
      </c>
      <c r="AR103" s="259">
        <f t="shared" si="51"/>
        <v>1</v>
      </c>
      <c r="AS103" s="262">
        <f t="shared" si="84"/>
        <v>4.0000000000000002E-4</v>
      </c>
      <c r="AT103" s="259">
        <f t="shared" si="85"/>
        <v>0</v>
      </c>
      <c r="AU103" s="259">
        <f t="shared" si="52"/>
        <v>0</v>
      </c>
      <c r="AV103" s="260">
        <f t="shared" si="86"/>
        <v>0</v>
      </c>
      <c r="AW103" s="259">
        <f t="shared" si="54"/>
        <v>0</v>
      </c>
      <c r="AX103" s="259">
        <f t="shared" si="74"/>
        <v>0</v>
      </c>
      <c r="AY103" s="259">
        <f t="shared" si="56"/>
        <v>0</v>
      </c>
      <c r="AZ103" s="92">
        <f t="shared" si="57"/>
        <v>0</v>
      </c>
      <c r="BA103" s="266">
        <f t="shared" si="75"/>
        <v>0</v>
      </c>
      <c r="BB103" s="92">
        <f t="shared" si="59"/>
        <v>0</v>
      </c>
    </row>
    <row r="104" spans="1:54" x14ac:dyDescent="0.2">
      <c r="A104" s="278">
        <f t="shared" si="76"/>
        <v>2020</v>
      </c>
      <c r="B104" s="123">
        <f t="shared" si="19"/>
        <v>2</v>
      </c>
      <c r="C104" s="257">
        <f t="shared" si="87"/>
        <v>19</v>
      </c>
      <c r="D104" s="258">
        <f t="shared" si="87"/>
        <v>0</v>
      </c>
      <c r="E104" s="259">
        <f t="shared" si="87"/>
        <v>0</v>
      </c>
      <c r="F104" s="260">
        <f t="shared" si="87"/>
        <v>0</v>
      </c>
      <c r="G104" s="259">
        <f t="shared" si="22"/>
        <v>0</v>
      </c>
      <c r="H104" s="260">
        <f t="shared" si="23"/>
        <v>0.6</v>
      </c>
      <c r="I104" s="259">
        <f t="shared" si="77"/>
        <v>0</v>
      </c>
      <c r="J104" s="259">
        <f t="shared" si="24"/>
        <v>1</v>
      </c>
      <c r="K104" s="261">
        <f t="shared" si="25"/>
        <v>1.05</v>
      </c>
      <c r="L104" s="259">
        <f t="shared" si="26"/>
        <v>1</v>
      </c>
      <c r="M104" s="262">
        <f t="shared" si="78"/>
        <v>1E-3</v>
      </c>
      <c r="N104" s="259">
        <f t="shared" si="79"/>
        <v>0</v>
      </c>
      <c r="O104" s="259">
        <f t="shared" si="27"/>
        <v>0</v>
      </c>
      <c r="P104" s="260">
        <f t="shared" si="80"/>
        <v>0</v>
      </c>
      <c r="Q104" s="259" t="b">
        <f t="shared" si="29"/>
        <v>0</v>
      </c>
      <c r="R104" s="260">
        <f t="shared" si="30"/>
        <v>0</v>
      </c>
      <c r="S104" s="259">
        <f t="shared" si="31"/>
        <v>0</v>
      </c>
      <c r="T104" s="259">
        <f t="shared" si="69"/>
        <v>0</v>
      </c>
      <c r="U104" s="259">
        <f t="shared" si="33"/>
        <v>0</v>
      </c>
      <c r="V104" s="259">
        <f t="shared" si="81"/>
        <v>0</v>
      </c>
      <c r="W104" s="262">
        <f t="shared" si="82"/>
        <v>1.4E-3</v>
      </c>
      <c r="X104" s="259">
        <f t="shared" si="35"/>
        <v>0</v>
      </c>
      <c r="Y104" s="260">
        <f t="shared" si="70"/>
        <v>0</v>
      </c>
      <c r="Z104" s="259">
        <f t="shared" si="37"/>
        <v>0</v>
      </c>
      <c r="AA104" s="259">
        <f t="shared" si="71"/>
        <v>0</v>
      </c>
      <c r="AB104" s="259">
        <f t="shared" si="39"/>
        <v>0</v>
      </c>
      <c r="AC104" s="263">
        <f t="shared" si="83"/>
        <v>0.2</v>
      </c>
      <c r="AD104" s="259">
        <f t="shared" si="40"/>
        <v>0</v>
      </c>
      <c r="AE104" s="259">
        <f t="shared" si="41"/>
        <v>750</v>
      </c>
      <c r="AF104" s="264">
        <f t="shared" si="88"/>
        <v>0</v>
      </c>
      <c r="AG104" s="265">
        <f t="shared" si="88"/>
        <v>0</v>
      </c>
      <c r="AH104" s="265">
        <f t="shared" si="88"/>
        <v>0</v>
      </c>
      <c r="AI104" s="265">
        <f t="shared" si="88"/>
        <v>0</v>
      </c>
      <c r="AJ104" s="278">
        <f t="shared" si="88"/>
        <v>0</v>
      </c>
      <c r="AK104" s="278">
        <f t="shared" si="45"/>
        <v>2020</v>
      </c>
      <c r="AL104" s="260">
        <f t="shared" si="73"/>
        <v>0</v>
      </c>
      <c r="AM104" s="260">
        <f t="shared" si="47"/>
        <v>0</v>
      </c>
      <c r="AN104" s="260">
        <f t="shared" si="48"/>
        <v>1</v>
      </c>
      <c r="AO104" s="259">
        <f t="shared" si="49"/>
        <v>0</v>
      </c>
      <c r="AP104" s="261">
        <f t="shared" si="50"/>
        <v>0.6</v>
      </c>
      <c r="AQ104" s="259">
        <f t="shared" si="65"/>
        <v>0</v>
      </c>
      <c r="AR104" s="259">
        <f t="shared" si="51"/>
        <v>1</v>
      </c>
      <c r="AS104" s="262">
        <f t="shared" si="84"/>
        <v>4.0000000000000002E-4</v>
      </c>
      <c r="AT104" s="259">
        <f t="shared" si="85"/>
        <v>0</v>
      </c>
      <c r="AU104" s="259">
        <f t="shared" si="52"/>
        <v>0</v>
      </c>
      <c r="AV104" s="260">
        <f t="shared" si="86"/>
        <v>0</v>
      </c>
      <c r="AW104" s="259">
        <f t="shared" si="54"/>
        <v>0</v>
      </c>
      <c r="AX104" s="259">
        <f t="shared" si="74"/>
        <v>0</v>
      </c>
      <c r="AY104" s="259">
        <f t="shared" si="56"/>
        <v>0</v>
      </c>
      <c r="AZ104" s="92">
        <f t="shared" si="57"/>
        <v>0</v>
      </c>
      <c r="BA104" s="266">
        <f t="shared" si="75"/>
        <v>0</v>
      </c>
      <c r="BB104" s="92">
        <f t="shared" si="59"/>
        <v>0</v>
      </c>
    </row>
    <row r="105" spans="1:54" x14ac:dyDescent="0.2">
      <c r="A105" s="278">
        <f t="shared" si="76"/>
        <v>2020</v>
      </c>
      <c r="B105" s="123">
        <f t="shared" si="19"/>
        <v>2</v>
      </c>
      <c r="C105" s="257">
        <f t="shared" si="87"/>
        <v>20</v>
      </c>
      <c r="D105" s="258">
        <f t="shared" si="87"/>
        <v>0</v>
      </c>
      <c r="E105" s="259">
        <f t="shared" si="87"/>
        <v>0</v>
      </c>
      <c r="F105" s="260">
        <f t="shared" si="87"/>
        <v>0</v>
      </c>
      <c r="G105" s="259">
        <f t="shared" si="22"/>
        <v>0</v>
      </c>
      <c r="H105" s="260">
        <f t="shared" si="23"/>
        <v>0.6</v>
      </c>
      <c r="I105" s="259">
        <f t="shared" si="77"/>
        <v>0</v>
      </c>
      <c r="J105" s="259">
        <f t="shared" si="24"/>
        <v>1</v>
      </c>
      <c r="K105" s="261">
        <f t="shared" si="25"/>
        <v>1.05</v>
      </c>
      <c r="L105" s="259">
        <f t="shared" si="26"/>
        <v>1</v>
      </c>
      <c r="M105" s="262">
        <f t="shared" si="78"/>
        <v>1E-3</v>
      </c>
      <c r="N105" s="259">
        <f t="shared" si="79"/>
        <v>0</v>
      </c>
      <c r="O105" s="259">
        <f t="shared" si="27"/>
        <v>0</v>
      </c>
      <c r="P105" s="260">
        <f t="shared" si="80"/>
        <v>0</v>
      </c>
      <c r="Q105" s="259" t="b">
        <f t="shared" si="29"/>
        <v>0</v>
      </c>
      <c r="R105" s="260">
        <f t="shared" si="30"/>
        <v>0</v>
      </c>
      <c r="S105" s="259">
        <f t="shared" si="31"/>
        <v>0</v>
      </c>
      <c r="T105" s="259">
        <f t="shared" si="69"/>
        <v>0</v>
      </c>
      <c r="U105" s="259">
        <f t="shared" si="33"/>
        <v>0</v>
      </c>
      <c r="V105" s="259">
        <f t="shared" si="81"/>
        <v>0</v>
      </c>
      <c r="W105" s="262">
        <f t="shared" si="82"/>
        <v>1.4E-3</v>
      </c>
      <c r="X105" s="259">
        <f t="shared" si="35"/>
        <v>0</v>
      </c>
      <c r="Y105" s="260">
        <f t="shared" si="70"/>
        <v>0</v>
      </c>
      <c r="Z105" s="259">
        <f t="shared" si="37"/>
        <v>0</v>
      </c>
      <c r="AA105" s="259">
        <f t="shared" si="71"/>
        <v>0</v>
      </c>
      <c r="AB105" s="259">
        <f t="shared" si="39"/>
        <v>0</v>
      </c>
      <c r="AC105" s="263">
        <f t="shared" si="83"/>
        <v>0.2</v>
      </c>
      <c r="AD105" s="259">
        <f t="shared" si="40"/>
        <v>0</v>
      </c>
      <c r="AE105" s="259">
        <f t="shared" si="41"/>
        <v>750</v>
      </c>
      <c r="AF105" s="264">
        <f t="shared" si="88"/>
        <v>0</v>
      </c>
      <c r="AG105" s="265">
        <f t="shared" si="88"/>
        <v>0</v>
      </c>
      <c r="AH105" s="265">
        <f t="shared" si="88"/>
        <v>0</v>
      </c>
      <c r="AI105" s="265">
        <f t="shared" si="88"/>
        <v>0</v>
      </c>
      <c r="AJ105" s="278">
        <f t="shared" si="88"/>
        <v>0</v>
      </c>
      <c r="AK105" s="278">
        <f t="shared" si="45"/>
        <v>2020</v>
      </c>
      <c r="AL105" s="260">
        <f t="shared" si="73"/>
        <v>0</v>
      </c>
      <c r="AM105" s="260">
        <f t="shared" si="47"/>
        <v>0</v>
      </c>
      <c r="AN105" s="260">
        <f t="shared" si="48"/>
        <v>1</v>
      </c>
      <c r="AO105" s="259">
        <f t="shared" si="49"/>
        <v>0</v>
      </c>
      <c r="AP105" s="261">
        <f t="shared" si="50"/>
        <v>0.6</v>
      </c>
      <c r="AQ105" s="259">
        <f t="shared" si="65"/>
        <v>0</v>
      </c>
      <c r="AR105" s="259">
        <f t="shared" si="51"/>
        <v>1</v>
      </c>
      <c r="AS105" s="262">
        <f t="shared" si="84"/>
        <v>4.0000000000000002E-4</v>
      </c>
      <c r="AT105" s="259">
        <f t="shared" si="85"/>
        <v>0</v>
      </c>
      <c r="AU105" s="259">
        <f t="shared" si="52"/>
        <v>0</v>
      </c>
      <c r="AV105" s="260">
        <f t="shared" si="86"/>
        <v>0</v>
      </c>
      <c r="AW105" s="259">
        <f t="shared" si="54"/>
        <v>0</v>
      </c>
      <c r="AX105" s="259">
        <f t="shared" si="74"/>
        <v>0</v>
      </c>
      <c r="AY105" s="259">
        <f t="shared" si="56"/>
        <v>0</v>
      </c>
      <c r="AZ105" s="92">
        <f t="shared" si="57"/>
        <v>0</v>
      </c>
      <c r="BA105" s="266">
        <f t="shared" si="75"/>
        <v>0</v>
      </c>
      <c r="BB105" s="92">
        <f t="shared" si="59"/>
        <v>0</v>
      </c>
    </row>
    <row r="106" spans="1:54" x14ac:dyDescent="0.2">
      <c r="A106" s="278">
        <f t="shared" si="76"/>
        <v>2020</v>
      </c>
      <c r="B106" s="123">
        <f t="shared" si="19"/>
        <v>2</v>
      </c>
      <c r="C106" s="257">
        <f t="shared" si="87"/>
        <v>21</v>
      </c>
      <c r="D106" s="258">
        <f t="shared" si="87"/>
        <v>0</v>
      </c>
      <c r="E106" s="259">
        <f t="shared" si="87"/>
        <v>0</v>
      </c>
      <c r="F106" s="260">
        <f t="shared" si="87"/>
        <v>0</v>
      </c>
      <c r="G106" s="259">
        <f t="shared" si="22"/>
        <v>0</v>
      </c>
      <c r="H106" s="260">
        <f t="shared" si="23"/>
        <v>0.6</v>
      </c>
      <c r="I106" s="259">
        <f t="shared" si="77"/>
        <v>0</v>
      </c>
      <c r="J106" s="259">
        <f t="shared" si="24"/>
        <v>1</v>
      </c>
      <c r="K106" s="261">
        <f t="shared" si="25"/>
        <v>1.05</v>
      </c>
      <c r="L106" s="259">
        <f t="shared" si="26"/>
        <v>1</v>
      </c>
      <c r="M106" s="262">
        <f t="shared" si="78"/>
        <v>1E-3</v>
      </c>
      <c r="N106" s="259">
        <f t="shared" si="79"/>
        <v>0</v>
      </c>
      <c r="O106" s="259">
        <f t="shared" si="27"/>
        <v>0</v>
      </c>
      <c r="P106" s="260">
        <f t="shared" si="80"/>
        <v>0</v>
      </c>
      <c r="Q106" s="259" t="b">
        <f t="shared" si="29"/>
        <v>0</v>
      </c>
      <c r="R106" s="260">
        <f t="shared" si="30"/>
        <v>0</v>
      </c>
      <c r="S106" s="259">
        <f t="shared" si="31"/>
        <v>0</v>
      </c>
      <c r="T106" s="259">
        <f t="shared" si="69"/>
        <v>0</v>
      </c>
      <c r="U106" s="259">
        <f t="shared" si="33"/>
        <v>0</v>
      </c>
      <c r="V106" s="259">
        <f t="shared" si="81"/>
        <v>0</v>
      </c>
      <c r="W106" s="262">
        <f t="shared" si="82"/>
        <v>1.4E-3</v>
      </c>
      <c r="X106" s="259">
        <f t="shared" si="35"/>
        <v>0</v>
      </c>
      <c r="Y106" s="260">
        <f t="shared" si="70"/>
        <v>0</v>
      </c>
      <c r="Z106" s="259">
        <f t="shared" si="37"/>
        <v>0</v>
      </c>
      <c r="AA106" s="259">
        <f t="shared" si="71"/>
        <v>0</v>
      </c>
      <c r="AB106" s="259">
        <f t="shared" si="39"/>
        <v>0</v>
      </c>
      <c r="AC106" s="263">
        <f t="shared" si="83"/>
        <v>0.2</v>
      </c>
      <c r="AD106" s="259">
        <f t="shared" si="40"/>
        <v>0</v>
      </c>
      <c r="AE106" s="259">
        <f t="shared" si="41"/>
        <v>750</v>
      </c>
      <c r="AF106" s="264">
        <f t="shared" si="88"/>
        <v>0</v>
      </c>
      <c r="AG106" s="265">
        <f t="shared" si="88"/>
        <v>0</v>
      </c>
      <c r="AH106" s="265">
        <f t="shared" si="88"/>
        <v>0</v>
      </c>
      <c r="AI106" s="265">
        <f t="shared" si="88"/>
        <v>0</v>
      </c>
      <c r="AJ106" s="278">
        <f t="shared" si="88"/>
        <v>0</v>
      </c>
      <c r="AK106" s="278">
        <f t="shared" si="45"/>
        <v>2020</v>
      </c>
      <c r="AL106" s="260">
        <f t="shared" si="73"/>
        <v>0</v>
      </c>
      <c r="AM106" s="260">
        <f t="shared" si="47"/>
        <v>0</v>
      </c>
      <c r="AN106" s="260">
        <f t="shared" si="48"/>
        <v>1</v>
      </c>
      <c r="AO106" s="259">
        <f t="shared" si="49"/>
        <v>0</v>
      </c>
      <c r="AP106" s="261">
        <f t="shared" si="50"/>
        <v>0.6</v>
      </c>
      <c r="AQ106" s="259">
        <f t="shared" si="65"/>
        <v>0</v>
      </c>
      <c r="AR106" s="259">
        <f t="shared" si="51"/>
        <v>1</v>
      </c>
      <c r="AS106" s="262">
        <f t="shared" si="84"/>
        <v>4.0000000000000002E-4</v>
      </c>
      <c r="AT106" s="259">
        <f t="shared" si="85"/>
        <v>0</v>
      </c>
      <c r="AU106" s="259">
        <f t="shared" si="52"/>
        <v>0</v>
      </c>
      <c r="AV106" s="260">
        <f t="shared" si="86"/>
        <v>0</v>
      </c>
      <c r="AW106" s="259">
        <f t="shared" si="54"/>
        <v>0</v>
      </c>
      <c r="AX106" s="259">
        <f t="shared" si="74"/>
        <v>0</v>
      </c>
      <c r="AY106" s="259">
        <f t="shared" si="56"/>
        <v>0</v>
      </c>
      <c r="AZ106" s="92">
        <f t="shared" si="57"/>
        <v>0</v>
      </c>
      <c r="BA106" s="266">
        <f t="shared" si="75"/>
        <v>0</v>
      </c>
      <c r="BB106" s="92">
        <f t="shared" si="59"/>
        <v>0</v>
      </c>
    </row>
    <row r="107" spans="1:54" x14ac:dyDescent="0.2">
      <c r="A107" s="278">
        <f t="shared" si="76"/>
        <v>2020</v>
      </c>
      <c r="B107" s="123">
        <f t="shared" si="19"/>
        <v>2</v>
      </c>
      <c r="C107" s="257">
        <f t="shared" si="87"/>
        <v>22</v>
      </c>
      <c r="D107" s="258">
        <f t="shared" si="87"/>
        <v>0</v>
      </c>
      <c r="E107" s="259">
        <f t="shared" si="87"/>
        <v>0</v>
      </c>
      <c r="F107" s="260">
        <f t="shared" si="87"/>
        <v>0</v>
      </c>
      <c r="G107" s="259">
        <f t="shared" si="22"/>
        <v>0</v>
      </c>
      <c r="H107" s="260">
        <f t="shared" si="23"/>
        <v>0.6</v>
      </c>
      <c r="I107" s="259">
        <f t="shared" si="77"/>
        <v>0</v>
      </c>
      <c r="J107" s="259">
        <f t="shared" si="24"/>
        <v>1</v>
      </c>
      <c r="K107" s="261">
        <f t="shared" si="25"/>
        <v>1.05</v>
      </c>
      <c r="L107" s="259">
        <f t="shared" si="26"/>
        <v>1</v>
      </c>
      <c r="M107" s="262">
        <f t="shared" si="78"/>
        <v>1E-3</v>
      </c>
      <c r="N107" s="259">
        <f t="shared" si="79"/>
        <v>0</v>
      </c>
      <c r="O107" s="259">
        <f t="shared" si="27"/>
        <v>0</v>
      </c>
      <c r="P107" s="260">
        <f t="shared" si="80"/>
        <v>0</v>
      </c>
      <c r="Q107" s="259" t="b">
        <f t="shared" si="29"/>
        <v>0</v>
      </c>
      <c r="R107" s="260">
        <f t="shared" si="30"/>
        <v>0</v>
      </c>
      <c r="S107" s="259">
        <f t="shared" si="31"/>
        <v>0</v>
      </c>
      <c r="T107" s="259">
        <f t="shared" si="69"/>
        <v>0</v>
      </c>
      <c r="U107" s="259">
        <f t="shared" si="33"/>
        <v>0</v>
      </c>
      <c r="V107" s="259">
        <f t="shared" si="81"/>
        <v>0</v>
      </c>
      <c r="W107" s="262">
        <f t="shared" si="82"/>
        <v>1.4E-3</v>
      </c>
      <c r="X107" s="259">
        <f t="shared" si="35"/>
        <v>0</v>
      </c>
      <c r="Y107" s="260">
        <f t="shared" si="70"/>
        <v>0</v>
      </c>
      <c r="Z107" s="259">
        <f t="shared" si="37"/>
        <v>0</v>
      </c>
      <c r="AA107" s="259">
        <f t="shared" si="71"/>
        <v>0</v>
      </c>
      <c r="AB107" s="259">
        <f t="shared" si="39"/>
        <v>0</v>
      </c>
      <c r="AC107" s="263">
        <f t="shared" si="83"/>
        <v>0.2</v>
      </c>
      <c r="AD107" s="259">
        <f t="shared" si="40"/>
        <v>0</v>
      </c>
      <c r="AE107" s="259">
        <f t="shared" si="41"/>
        <v>750</v>
      </c>
      <c r="AF107" s="264">
        <f t="shared" si="88"/>
        <v>0</v>
      </c>
      <c r="AG107" s="265">
        <f t="shared" si="88"/>
        <v>0</v>
      </c>
      <c r="AH107" s="265">
        <f t="shared" si="88"/>
        <v>0</v>
      </c>
      <c r="AI107" s="265">
        <f t="shared" si="88"/>
        <v>0</v>
      </c>
      <c r="AJ107" s="278">
        <f t="shared" si="88"/>
        <v>0</v>
      </c>
      <c r="AK107" s="278">
        <f t="shared" si="45"/>
        <v>2020</v>
      </c>
      <c r="AL107" s="260">
        <f t="shared" si="73"/>
        <v>0</v>
      </c>
      <c r="AM107" s="260">
        <f t="shared" si="47"/>
        <v>0</v>
      </c>
      <c r="AN107" s="260">
        <f t="shared" si="48"/>
        <v>1</v>
      </c>
      <c r="AO107" s="259">
        <f t="shared" si="49"/>
        <v>0</v>
      </c>
      <c r="AP107" s="261">
        <f t="shared" si="50"/>
        <v>0.6</v>
      </c>
      <c r="AQ107" s="259">
        <f t="shared" si="65"/>
        <v>0</v>
      </c>
      <c r="AR107" s="259">
        <f t="shared" si="51"/>
        <v>1</v>
      </c>
      <c r="AS107" s="262">
        <f t="shared" si="84"/>
        <v>4.0000000000000002E-4</v>
      </c>
      <c r="AT107" s="259">
        <f t="shared" si="85"/>
        <v>0</v>
      </c>
      <c r="AU107" s="259">
        <f t="shared" si="52"/>
        <v>0</v>
      </c>
      <c r="AV107" s="260">
        <f t="shared" si="86"/>
        <v>0</v>
      </c>
      <c r="AW107" s="259">
        <f t="shared" si="54"/>
        <v>0</v>
      </c>
      <c r="AX107" s="259">
        <f t="shared" si="74"/>
        <v>0</v>
      </c>
      <c r="AY107" s="259">
        <f t="shared" si="56"/>
        <v>0</v>
      </c>
      <c r="AZ107" s="92">
        <f t="shared" si="57"/>
        <v>0</v>
      </c>
      <c r="BA107" s="266">
        <f t="shared" si="75"/>
        <v>0</v>
      </c>
      <c r="BB107" s="92">
        <f t="shared" si="59"/>
        <v>0</v>
      </c>
    </row>
    <row r="108" spans="1:54" x14ac:dyDescent="0.2">
      <c r="A108" s="278">
        <f t="shared" si="76"/>
        <v>2020</v>
      </c>
      <c r="B108" s="123">
        <f t="shared" si="19"/>
        <v>2</v>
      </c>
      <c r="C108" s="257">
        <f t="shared" si="87"/>
        <v>23</v>
      </c>
      <c r="D108" s="258">
        <f t="shared" si="87"/>
        <v>0</v>
      </c>
      <c r="E108" s="259">
        <f t="shared" si="87"/>
        <v>0</v>
      </c>
      <c r="F108" s="260">
        <f t="shared" si="87"/>
        <v>0</v>
      </c>
      <c r="G108" s="259">
        <f t="shared" si="22"/>
        <v>0</v>
      </c>
      <c r="H108" s="260">
        <f t="shared" si="23"/>
        <v>0.6</v>
      </c>
      <c r="I108" s="259">
        <f t="shared" si="77"/>
        <v>0</v>
      </c>
      <c r="J108" s="259">
        <f t="shared" si="24"/>
        <v>1</v>
      </c>
      <c r="K108" s="261">
        <f t="shared" si="25"/>
        <v>1.05</v>
      </c>
      <c r="L108" s="259">
        <f t="shared" si="26"/>
        <v>1</v>
      </c>
      <c r="M108" s="262">
        <f t="shared" si="78"/>
        <v>1E-3</v>
      </c>
      <c r="N108" s="259">
        <f t="shared" si="79"/>
        <v>0</v>
      </c>
      <c r="O108" s="259">
        <f t="shared" si="27"/>
        <v>0</v>
      </c>
      <c r="P108" s="260">
        <f t="shared" si="80"/>
        <v>0</v>
      </c>
      <c r="Q108" s="259" t="b">
        <f t="shared" si="29"/>
        <v>0</v>
      </c>
      <c r="R108" s="260">
        <f t="shared" si="30"/>
        <v>0</v>
      </c>
      <c r="S108" s="259">
        <f t="shared" si="31"/>
        <v>0</v>
      </c>
      <c r="T108" s="259">
        <f t="shared" si="69"/>
        <v>0</v>
      </c>
      <c r="U108" s="259">
        <f t="shared" si="33"/>
        <v>0</v>
      </c>
      <c r="V108" s="259">
        <f t="shared" si="81"/>
        <v>0</v>
      </c>
      <c r="W108" s="262">
        <f t="shared" si="82"/>
        <v>1.4E-3</v>
      </c>
      <c r="X108" s="259">
        <f t="shared" si="35"/>
        <v>0</v>
      </c>
      <c r="Y108" s="260">
        <f t="shared" si="70"/>
        <v>0</v>
      </c>
      <c r="Z108" s="259">
        <f t="shared" si="37"/>
        <v>0</v>
      </c>
      <c r="AA108" s="259">
        <f t="shared" si="71"/>
        <v>0</v>
      </c>
      <c r="AB108" s="259">
        <f t="shared" si="39"/>
        <v>0</v>
      </c>
      <c r="AC108" s="263">
        <f t="shared" si="83"/>
        <v>0.2</v>
      </c>
      <c r="AD108" s="259">
        <f t="shared" si="40"/>
        <v>0</v>
      </c>
      <c r="AE108" s="259">
        <f t="shared" si="41"/>
        <v>750</v>
      </c>
      <c r="AF108" s="264">
        <f t="shared" si="88"/>
        <v>0</v>
      </c>
      <c r="AG108" s="265">
        <f t="shared" si="88"/>
        <v>0</v>
      </c>
      <c r="AH108" s="265">
        <f t="shared" si="88"/>
        <v>0</v>
      </c>
      <c r="AI108" s="265">
        <f t="shared" si="88"/>
        <v>0</v>
      </c>
      <c r="AJ108" s="278">
        <f t="shared" si="88"/>
        <v>0</v>
      </c>
      <c r="AK108" s="278">
        <f t="shared" si="45"/>
        <v>2020</v>
      </c>
      <c r="AL108" s="260">
        <f t="shared" si="73"/>
        <v>0</v>
      </c>
      <c r="AM108" s="260">
        <f t="shared" si="47"/>
        <v>0</v>
      </c>
      <c r="AN108" s="260">
        <f t="shared" si="48"/>
        <v>1</v>
      </c>
      <c r="AO108" s="259">
        <f t="shared" si="49"/>
        <v>0</v>
      </c>
      <c r="AP108" s="261">
        <f t="shared" si="50"/>
        <v>0.6</v>
      </c>
      <c r="AQ108" s="259">
        <f t="shared" si="65"/>
        <v>0</v>
      </c>
      <c r="AR108" s="259">
        <f t="shared" si="51"/>
        <v>1</v>
      </c>
      <c r="AS108" s="262">
        <f t="shared" si="84"/>
        <v>4.0000000000000002E-4</v>
      </c>
      <c r="AT108" s="259">
        <f t="shared" si="85"/>
        <v>0</v>
      </c>
      <c r="AU108" s="259">
        <f t="shared" si="52"/>
        <v>0</v>
      </c>
      <c r="AV108" s="260">
        <f t="shared" si="86"/>
        <v>0</v>
      </c>
      <c r="AW108" s="259">
        <f t="shared" si="54"/>
        <v>0</v>
      </c>
      <c r="AX108" s="259">
        <f t="shared" si="74"/>
        <v>0</v>
      </c>
      <c r="AY108" s="259">
        <f t="shared" si="56"/>
        <v>0</v>
      </c>
      <c r="AZ108" s="92">
        <f t="shared" si="57"/>
        <v>0</v>
      </c>
      <c r="BA108" s="266">
        <f t="shared" si="75"/>
        <v>0</v>
      </c>
      <c r="BB108" s="92">
        <f t="shared" si="59"/>
        <v>0</v>
      </c>
    </row>
    <row r="109" spans="1:54" x14ac:dyDescent="0.2">
      <c r="A109" s="278">
        <f t="shared" si="76"/>
        <v>2020</v>
      </c>
      <c r="B109" s="123">
        <f t="shared" si="19"/>
        <v>2</v>
      </c>
      <c r="C109" s="257">
        <f t="shared" si="87"/>
        <v>24</v>
      </c>
      <c r="D109" s="258">
        <f t="shared" si="87"/>
        <v>0</v>
      </c>
      <c r="E109" s="259">
        <f t="shared" si="87"/>
        <v>0</v>
      </c>
      <c r="F109" s="260">
        <f t="shared" si="87"/>
        <v>0</v>
      </c>
      <c r="G109" s="259">
        <f t="shared" si="22"/>
        <v>0</v>
      </c>
      <c r="H109" s="260">
        <f t="shared" si="23"/>
        <v>0.6</v>
      </c>
      <c r="I109" s="259">
        <f t="shared" si="77"/>
        <v>0</v>
      </c>
      <c r="J109" s="259">
        <f t="shared" si="24"/>
        <v>1</v>
      </c>
      <c r="K109" s="261">
        <f t="shared" si="25"/>
        <v>1.05</v>
      </c>
      <c r="L109" s="259">
        <f t="shared" si="26"/>
        <v>1</v>
      </c>
      <c r="M109" s="262">
        <f t="shared" si="78"/>
        <v>1E-3</v>
      </c>
      <c r="N109" s="259">
        <f t="shared" si="79"/>
        <v>0</v>
      </c>
      <c r="O109" s="259">
        <f t="shared" si="27"/>
        <v>0</v>
      </c>
      <c r="P109" s="260">
        <f t="shared" si="80"/>
        <v>0</v>
      </c>
      <c r="Q109" s="259" t="b">
        <f t="shared" si="29"/>
        <v>0</v>
      </c>
      <c r="R109" s="260">
        <f t="shared" si="30"/>
        <v>0</v>
      </c>
      <c r="S109" s="259">
        <f t="shared" si="31"/>
        <v>0</v>
      </c>
      <c r="T109" s="259">
        <f t="shared" si="69"/>
        <v>0</v>
      </c>
      <c r="U109" s="259">
        <f t="shared" si="33"/>
        <v>0</v>
      </c>
      <c r="V109" s="259">
        <f t="shared" si="81"/>
        <v>0</v>
      </c>
      <c r="W109" s="262">
        <f t="shared" si="82"/>
        <v>1.4E-3</v>
      </c>
      <c r="X109" s="259">
        <f t="shared" si="35"/>
        <v>0</v>
      </c>
      <c r="Y109" s="260">
        <f t="shared" si="70"/>
        <v>0</v>
      </c>
      <c r="Z109" s="259">
        <f t="shared" si="37"/>
        <v>0</v>
      </c>
      <c r="AA109" s="259">
        <f t="shared" si="71"/>
        <v>0</v>
      </c>
      <c r="AB109" s="259">
        <f t="shared" si="39"/>
        <v>0</v>
      </c>
      <c r="AC109" s="263">
        <f t="shared" si="83"/>
        <v>0.2</v>
      </c>
      <c r="AD109" s="259">
        <f t="shared" si="40"/>
        <v>0</v>
      </c>
      <c r="AE109" s="259">
        <f t="shared" si="41"/>
        <v>750</v>
      </c>
      <c r="AF109" s="264">
        <f t="shared" si="88"/>
        <v>0</v>
      </c>
      <c r="AG109" s="265">
        <f t="shared" si="88"/>
        <v>0</v>
      </c>
      <c r="AH109" s="265">
        <f t="shared" si="88"/>
        <v>0</v>
      </c>
      <c r="AI109" s="265">
        <f t="shared" si="88"/>
        <v>0</v>
      </c>
      <c r="AJ109" s="278">
        <f t="shared" si="88"/>
        <v>0</v>
      </c>
      <c r="AK109" s="278">
        <f t="shared" si="45"/>
        <v>2020</v>
      </c>
      <c r="AL109" s="260">
        <f t="shared" si="73"/>
        <v>0</v>
      </c>
      <c r="AM109" s="260">
        <f t="shared" si="47"/>
        <v>0</v>
      </c>
      <c r="AN109" s="260">
        <f t="shared" si="48"/>
        <v>1</v>
      </c>
      <c r="AO109" s="259">
        <f t="shared" si="49"/>
        <v>0</v>
      </c>
      <c r="AP109" s="261">
        <f t="shared" si="50"/>
        <v>0.6</v>
      </c>
      <c r="AQ109" s="259">
        <f t="shared" si="65"/>
        <v>0</v>
      </c>
      <c r="AR109" s="259">
        <f t="shared" si="51"/>
        <v>1</v>
      </c>
      <c r="AS109" s="262">
        <f t="shared" si="84"/>
        <v>4.0000000000000002E-4</v>
      </c>
      <c r="AT109" s="259">
        <f t="shared" si="85"/>
        <v>0</v>
      </c>
      <c r="AU109" s="259">
        <f t="shared" si="52"/>
        <v>0</v>
      </c>
      <c r="AV109" s="260">
        <f t="shared" si="86"/>
        <v>0</v>
      </c>
      <c r="AW109" s="259">
        <f t="shared" si="54"/>
        <v>0</v>
      </c>
      <c r="AX109" s="259">
        <f t="shared" si="74"/>
        <v>0</v>
      </c>
      <c r="AY109" s="259">
        <f t="shared" si="56"/>
        <v>0</v>
      </c>
      <c r="AZ109" s="92">
        <f t="shared" si="57"/>
        <v>0</v>
      </c>
      <c r="BA109" s="266">
        <f t="shared" si="75"/>
        <v>0</v>
      </c>
      <c r="BB109" s="92">
        <f t="shared" si="59"/>
        <v>0</v>
      </c>
    </row>
    <row r="110" spans="1:54" x14ac:dyDescent="0.2">
      <c r="A110" s="278">
        <f t="shared" si="76"/>
        <v>2020</v>
      </c>
      <c r="B110" s="123">
        <f t="shared" si="19"/>
        <v>2</v>
      </c>
      <c r="C110" s="257">
        <f t="shared" si="87"/>
        <v>25</v>
      </c>
      <c r="D110" s="258">
        <f t="shared" si="87"/>
        <v>0</v>
      </c>
      <c r="E110" s="259">
        <f t="shared" si="87"/>
        <v>0</v>
      </c>
      <c r="F110" s="260">
        <f t="shared" si="87"/>
        <v>0</v>
      </c>
      <c r="G110" s="259">
        <f t="shared" si="22"/>
        <v>0</v>
      </c>
      <c r="H110" s="260">
        <f t="shared" si="23"/>
        <v>0.6</v>
      </c>
      <c r="I110" s="259">
        <f t="shared" si="77"/>
        <v>0</v>
      </c>
      <c r="J110" s="259">
        <f t="shared" si="24"/>
        <v>1</v>
      </c>
      <c r="K110" s="261">
        <f t="shared" si="25"/>
        <v>1.05</v>
      </c>
      <c r="L110" s="259">
        <f t="shared" si="26"/>
        <v>1</v>
      </c>
      <c r="M110" s="262">
        <f t="shared" si="78"/>
        <v>1E-3</v>
      </c>
      <c r="N110" s="259">
        <f t="shared" si="79"/>
        <v>0</v>
      </c>
      <c r="O110" s="259">
        <f t="shared" si="27"/>
        <v>0</v>
      </c>
      <c r="P110" s="260">
        <f t="shared" si="80"/>
        <v>0</v>
      </c>
      <c r="Q110" s="259" t="b">
        <f t="shared" si="29"/>
        <v>0</v>
      </c>
      <c r="R110" s="260">
        <f t="shared" si="30"/>
        <v>0</v>
      </c>
      <c r="S110" s="259">
        <f t="shared" si="31"/>
        <v>0</v>
      </c>
      <c r="T110" s="259">
        <f t="shared" si="69"/>
        <v>0</v>
      </c>
      <c r="U110" s="259">
        <f t="shared" si="33"/>
        <v>0</v>
      </c>
      <c r="V110" s="259">
        <f t="shared" si="81"/>
        <v>0</v>
      </c>
      <c r="W110" s="262">
        <f t="shared" si="82"/>
        <v>1.4E-3</v>
      </c>
      <c r="X110" s="259">
        <f t="shared" si="35"/>
        <v>0</v>
      </c>
      <c r="Y110" s="260">
        <f t="shared" si="70"/>
        <v>0</v>
      </c>
      <c r="Z110" s="259">
        <f t="shared" si="37"/>
        <v>0</v>
      </c>
      <c r="AA110" s="259">
        <f t="shared" si="71"/>
        <v>0</v>
      </c>
      <c r="AB110" s="259">
        <f t="shared" si="39"/>
        <v>0</v>
      </c>
      <c r="AC110" s="263">
        <f t="shared" si="83"/>
        <v>0.2</v>
      </c>
      <c r="AD110" s="259">
        <f t="shared" si="40"/>
        <v>0</v>
      </c>
      <c r="AE110" s="259">
        <f t="shared" si="41"/>
        <v>750</v>
      </c>
      <c r="AF110" s="264">
        <f t="shared" si="88"/>
        <v>0</v>
      </c>
      <c r="AG110" s="265">
        <f t="shared" si="88"/>
        <v>0</v>
      </c>
      <c r="AH110" s="265">
        <f t="shared" si="88"/>
        <v>0</v>
      </c>
      <c r="AI110" s="265">
        <f t="shared" si="88"/>
        <v>0</v>
      </c>
      <c r="AJ110" s="278">
        <f t="shared" si="88"/>
        <v>0</v>
      </c>
      <c r="AK110" s="278">
        <f t="shared" si="45"/>
        <v>2020</v>
      </c>
      <c r="AL110" s="260">
        <f t="shared" si="73"/>
        <v>0</v>
      </c>
      <c r="AM110" s="260">
        <f t="shared" si="47"/>
        <v>0</v>
      </c>
      <c r="AN110" s="260">
        <f t="shared" si="48"/>
        <v>1</v>
      </c>
      <c r="AO110" s="259">
        <f t="shared" si="49"/>
        <v>0</v>
      </c>
      <c r="AP110" s="261">
        <f t="shared" si="50"/>
        <v>0.6</v>
      </c>
      <c r="AQ110" s="259">
        <f t="shared" si="65"/>
        <v>0</v>
      </c>
      <c r="AR110" s="259">
        <f t="shared" si="51"/>
        <v>1</v>
      </c>
      <c r="AS110" s="262">
        <f t="shared" si="84"/>
        <v>4.0000000000000002E-4</v>
      </c>
      <c r="AT110" s="259">
        <f t="shared" si="85"/>
        <v>0</v>
      </c>
      <c r="AU110" s="259">
        <f t="shared" si="52"/>
        <v>0</v>
      </c>
      <c r="AV110" s="260">
        <f t="shared" si="86"/>
        <v>0</v>
      </c>
      <c r="AW110" s="259">
        <f t="shared" si="54"/>
        <v>0</v>
      </c>
      <c r="AX110" s="259">
        <f t="shared" si="74"/>
        <v>0</v>
      </c>
      <c r="AY110" s="259">
        <f t="shared" si="56"/>
        <v>0</v>
      </c>
      <c r="AZ110" s="92">
        <f t="shared" si="57"/>
        <v>0</v>
      </c>
      <c r="BA110" s="266">
        <f t="shared" si="75"/>
        <v>0</v>
      </c>
      <c r="BB110" s="92">
        <f t="shared" si="59"/>
        <v>0</v>
      </c>
    </row>
    <row r="111" spans="1:54" x14ac:dyDescent="0.2">
      <c r="A111" s="267">
        <f>A86+1</f>
        <v>2021</v>
      </c>
      <c r="B111" s="128">
        <f t="shared" si="19"/>
        <v>3</v>
      </c>
      <c r="C111" s="268">
        <f t="shared" si="87"/>
        <v>1</v>
      </c>
      <c r="D111" s="269" t="str">
        <f t="shared" si="87"/>
        <v>단A</v>
      </c>
      <c r="E111" s="270">
        <f t="shared" si="87"/>
        <v>1200000</v>
      </c>
      <c r="F111" s="271">
        <f t="shared" si="87"/>
        <v>0.1</v>
      </c>
      <c r="G111" s="270">
        <f t="shared" si="22"/>
        <v>1452000.0000000002</v>
      </c>
      <c r="H111" s="271">
        <f t="shared" si="23"/>
        <v>0.6</v>
      </c>
      <c r="I111" s="270">
        <f>G111*H111</f>
        <v>871200.00000000012</v>
      </c>
      <c r="J111" s="270">
        <f t="shared" si="24"/>
        <v>3</v>
      </c>
      <c r="K111" s="272">
        <f t="shared" si="25"/>
        <v>1.3</v>
      </c>
      <c r="L111" s="270">
        <f t="shared" si="26"/>
        <v>4</v>
      </c>
      <c r="M111" s="273">
        <f>INDEX($D$39:$D$42,L111)</f>
        <v>4.0000000000000001E-3</v>
      </c>
      <c r="N111" s="270">
        <f>INDEX($E$39:$E$42,L111)</f>
        <v>630</v>
      </c>
      <c r="O111" s="270">
        <f t="shared" si="27"/>
        <v>2854.8000000000006</v>
      </c>
      <c r="P111" s="271">
        <f>P86</f>
        <v>0.5</v>
      </c>
      <c r="Q111" s="270" t="b">
        <f t="shared" si="29"/>
        <v>0</v>
      </c>
      <c r="R111" s="271">
        <f t="shared" si="30"/>
        <v>0.5</v>
      </c>
      <c r="S111" s="270">
        <f t="shared" si="31"/>
        <v>1427.4000000000003</v>
      </c>
      <c r="T111" s="270">
        <f t="shared" si="69"/>
        <v>1649.7</v>
      </c>
      <c r="U111" s="270">
        <f t="shared" si="33"/>
        <v>1427.4000000000003</v>
      </c>
      <c r="V111" s="270" t="b">
        <f>V86</f>
        <v>1</v>
      </c>
      <c r="W111" s="273">
        <f>$E$49</f>
        <v>1.4E-3</v>
      </c>
      <c r="X111" s="270">
        <f t="shared" si="35"/>
        <v>1219.68</v>
      </c>
      <c r="Y111" s="271">
        <f t="shared" si="70"/>
        <v>0.5</v>
      </c>
      <c r="Z111" s="270">
        <f t="shared" si="37"/>
        <v>609.84</v>
      </c>
      <c r="AA111" s="270">
        <f t="shared" si="71"/>
        <v>720.72</v>
      </c>
      <c r="AB111" s="270">
        <f t="shared" si="39"/>
        <v>609.84</v>
      </c>
      <c r="AC111" s="274">
        <f>$E$51</f>
        <v>0.2</v>
      </c>
      <c r="AD111" s="270">
        <f t="shared" si="40"/>
        <v>285.48000000000008</v>
      </c>
      <c r="AE111" s="270">
        <f t="shared" si="41"/>
        <v>770</v>
      </c>
      <c r="AF111" s="275">
        <f t="shared" si="88"/>
        <v>20</v>
      </c>
      <c r="AG111" s="276">
        <f t="shared" si="88"/>
        <v>1</v>
      </c>
      <c r="AH111" s="276">
        <f t="shared" si="88"/>
        <v>1.1000000000000001</v>
      </c>
      <c r="AI111" s="276">
        <f t="shared" si="88"/>
        <v>1.25</v>
      </c>
      <c r="AJ111" s="267">
        <f t="shared" si="88"/>
        <v>2010</v>
      </c>
      <c r="AK111" s="267">
        <f t="shared" si="45"/>
        <v>11</v>
      </c>
      <c r="AL111" s="271">
        <f t="shared" si="73"/>
        <v>0.02</v>
      </c>
      <c r="AM111" s="271">
        <f t="shared" si="47"/>
        <v>0.19999999999999996</v>
      </c>
      <c r="AN111" s="271">
        <f t="shared" si="48"/>
        <v>0.78</v>
      </c>
      <c r="AO111" s="270">
        <f t="shared" si="49"/>
        <v>16516.5</v>
      </c>
      <c r="AP111" s="272">
        <f t="shared" si="50"/>
        <v>0.6</v>
      </c>
      <c r="AQ111" s="270">
        <f t="shared" si="65"/>
        <v>9909.9</v>
      </c>
      <c r="AR111" s="270">
        <f t="shared" si="51"/>
        <v>2</v>
      </c>
      <c r="AS111" s="273">
        <f>INDEX($I$39:$I$44,AR111)</f>
        <v>5.0000000000000001E-4</v>
      </c>
      <c r="AT111" s="270">
        <f>INDEX($J$39:$J$44,AR111)</f>
        <v>0.60000000000000009</v>
      </c>
      <c r="AU111" s="270">
        <f t="shared" si="52"/>
        <v>4.3549500000000005</v>
      </c>
      <c r="AV111" s="271">
        <f>AV86</f>
        <v>0</v>
      </c>
      <c r="AW111" s="270">
        <f t="shared" si="54"/>
        <v>4.3549500000000005</v>
      </c>
      <c r="AX111" s="270">
        <f t="shared" si="74"/>
        <v>5.6549999999999994</v>
      </c>
      <c r="AY111" s="270">
        <f t="shared" si="56"/>
        <v>4.3549500000000005</v>
      </c>
      <c r="AZ111" s="129">
        <f t="shared" si="57"/>
        <v>2327.0749500000002</v>
      </c>
      <c r="BA111" s="277">
        <f t="shared" si="75"/>
        <v>1</v>
      </c>
      <c r="BB111" s="129">
        <f t="shared" si="59"/>
        <v>2327.0749500000002</v>
      </c>
    </row>
    <row r="112" spans="1:54" x14ac:dyDescent="0.2">
      <c r="A112" s="278">
        <f>A87+1</f>
        <v>2021</v>
      </c>
      <c r="B112" s="123">
        <f t="shared" si="19"/>
        <v>3</v>
      </c>
      <c r="C112" s="257">
        <f t="shared" si="87"/>
        <v>2</v>
      </c>
      <c r="D112" s="258" t="str">
        <f t="shared" si="87"/>
        <v>단B</v>
      </c>
      <c r="E112" s="259">
        <f t="shared" si="87"/>
        <v>0</v>
      </c>
      <c r="F112" s="260">
        <f t="shared" si="87"/>
        <v>0.01</v>
      </c>
      <c r="G112" s="259">
        <f t="shared" si="22"/>
        <v>0</v>
      </c>
      <c r="H112" s="260">
        <f t="shared" si="23"/>
        <v>0.6</v>
      </c>
      <c r="I112" s="259">
        <f>G112*H112</f>
        <v>0</v>
      </c>
      <c r="J112" s="259">
        <f t="shared" si="24"/>
        <v>1</v>
      </c>
      <c r="K112" s="261">
        <f t="shared" si="25"/>
        <v>1.05</v>
      </c>
      <c r="L112" s="259">
        <f t="shared" si="26"/>
        <v>1</v>
      </c>
      <c r="M112" s="262">
        <f>INDEX($D$39:$D$42,L112)</f>
        <v>1E-3</v>
      </c>
      <c r="N112" s="259">
        <f>INDEX($E$39:$E$42,L112)</f>
        <v>0</v>
      </c>
      <c r="O112" s="259">
        <f t="shared" si="27"/>
        <v>0</v>
      </c>
      <c r="P112" s="260">
        <f>P87</f>
        <v>0.5</v>
      </c>
      <c r="Q112" s="259" t="b">
        <f t="shared" si="29"/>
        <v>0</v>
      </c>
      <c r="R112" s="260">
        <f t="shared" si="30"/>
        <v>0.5</v>
      </c>
      <c r="S112" s="259">
        <f t="shared" si="31"/>
        <v>0</v>
      </c>
      <c r="T112" s="259">
        <f t="shared" si="69"/>
        <v>0</v>
      </c>
      <c r="U112" s="259">
        <f t="shared" si="33"/>
        <v>0</v>
      </c>
      <c r="V112" s="259" t="b">
        <f>V87</f>
        <v>1</v>
      </c>
      <c r="W112" s="262">
        <f>$E$49</f>
        <v>1.4E-3</v>
      </c>
      <c r="X112" s="259">
        <f t="shared" si="35"/>
        <v>0</v>
      </c>
      <c r="Y112" s="260">
        <f t="shared" si="70"/>
        <v>0.5</v>
      </c>
      <c r="Z112" s="259">
        <f t="shared" si="37"/>
        <v>0</v>
      </c>
      <c r="AA112" s="259">
        <f t="shared" si="71"/>
        <v>0</v>
      </c>
      <c r="AB112" s="259">
        <f t="shared" si="39"/>
        <v>0</v>
      </c>
      <c r="AC112" s="263">
        <f>$E$51</f>
        <v>0.2</v>
      </c>
      <c r="AD112" s="259">
        <f t="shared" si="40"/>
        <v>0</v>
      </c>
      <c r="AE112" s="259">
        <f t="shared" si="41"/>
        <v>770</v>
      </c>
      <c r="AF112" s="264">
        <f t="shared" si="88"/>
        <v>40</v>
      </c>
      <c r="AG112" s="265">
        <f t="shared" si="88"/>
        <v>1</v>
      </c>
      <c r="AH112" s="265">
        <f t="shared" si="88"/>
        <v>1.1000000000000001</v>
      </c>
      <c r="AI112" s="265">
        <f t="shared" si="88"/>
        <v>1.25</v>
      </c>
      <c r="AJ112" s="278">
        <f t="shared" si="88"/>
        <v>2010</v>
      </c>
      <c r="AK112" s="278">
        <f t="shared" si="45"/>
        <v>11</v>
      </c>
      <c r="AL112" s="260">
        <f t="shared" si="73"/>
        <v>0.02</v>
      </c>
      <c r="AM112" s="260">
        <f t="shared" si="47"/>
        <v>0.19999999999999996</v>
      </c>
      <c r="AN112" s="260">
        <f t="shared" si="48"/>
        <v>0.78</v>
      </c>
      <c r="AO112" s="259">
        <f t="shared" si="49"/>
        <v>33033</v>
      </c>
      <c r="AP112" s="261">
        <f t="shared" si="50"/>
        <v>0.6</v>
      </c>
      <c r="AQ112" s="259">
        <f t="shared" si="65"/>
        <v>19819.8</v>
      </c>
      <c r="AR112" s="259">
        <f t="shared" si="51"/>
        <v>3</v>
      </c>
      <c r="AS112" s="262">
        <f>INDEX($I$39:$I$44,AR112)</f>
        <v>5.9999999999999995E-4</v>
      </c>
      <c r="AT112" s="259">
        <f>INDEX($J$39:$J$44,AR112)</f>
        <v>1.899999999999999</v>
      </c>
      <c r="AU112" s="259">
        <f t="shared" si="52"/>
        <v>9.9918800000000001</v>
      </c>
      <c r="AV112" s="260">
        <f>AV87</f>
        <v>0</v>
      </c>
      <c r="AW112" s="259">
        <f t="shared" si="54"/>
        <v>9.9918800000000001</v>
      </c>
      <c r="AX112" s="259">
        <f t="shared" si="74"/>
        <v>10.479000000000001</v>
      </c>
      <c r="AY112" s="259">
        <f t="shared" si="56"/>
        <v>9.9918800000000001</v>
      </c>
      <c r="AZ112" s="92">
        <f t="shared" si="57"/>
        <v>9.9918800000000001</v>
      </c>
      <c r="BA112" s="266">
        <f t="shared" si="75"/>
        <v>2</v>
      </c>
      <c r="BB112" s="92">
        <f t="shared" si="59"/>
        <v>19.98376</v>
      </c>
    </row>
    <row r="113" spans="1:54" x14ac:dyDescent="0.2">
      <c r="A113" s="278">
        <f t="shared" si="76"/>
        <v>2021</v>
      </c>
      <c r="B113" s="123">
        <f t="shared" si="19"/>
        <v>3</v>
      </c>
      <c r="C113" s="257">
        <f t="shared" si="87"/>
        <v>3</v>
      </c>
      <c r="D113" s="258" t="str">
        <f t="shared" si="87"/>
        <v>단C</v>
      </c>
      <c r="E113" s="259">
        <f t="shared" si="87"/>
        <v>0</v>
      </c>
      <c r="F113" s="260">
        <f t="shared" si="87"/>
        <v>0.02</v>
      </c>
      <c r="G113" s="259">
        <f t="shared" si="22"/>
        <v>0</v>
      </c>
      <c r="H113" s="260">
        <f t="shared" si="23"/>
        <v>0.6</v>
      </c>
      <c r="I113" s="259">
        <f t="shared" ref="I113:I135" si="89">G113*H113</f>
        <v>0</v>
      </c>
      <c r="J113" s="259">
        <f t="shared" si="24"/>
        <v>1</v>
      </c>
      <c r="K113" s="261">
        <f t="shared" si="25"/>
        <v>1.05</v>
      </c>
      <c r="L113" s="259">
        <f t="shared" si="26"/>
        <v>1</v>
      </c>
      <c r="M113" s="262">
        <f t="shared" si="78"/>
        <v>1E-3</v>
      </c>
      <c r="N113" s="259">
        <f t="shared" ref="N113:N135" si="90">INDEX($E$39:$E$42,L113)</f>
        <v>0</v>
      </c>
      <c r="O113" s="259">
        <f t="shared" si="27"/>
        <v>0</v>
      </c>
      <c r="P113" s="260">
        <f t="shared" si="80"/>
        <v>0.5</v>
      </c>
      <c r="Q113" s="259" t="b">
        <f t="shared" si="29"/>
        <v>0</v>
      </c>
      <c r="R113" s="260">
        <f t="shared" si="30"/>
        <v>0.5</v>
      </c>
      <c r="S113" s="259">
        <f t="shared" si="31"/>
        <v>0</v>
      </c>
      <c r="T113" s="259">
        <f t="shared" si="69"/>
        <v>0</v>
      </c>
      <c r="U113" s="259">
        <f t="shared" si="33"/>
        <v>0</v>
      </c>
      <c r="V113" s="259" t="b">
        <f t="shared" si="81"/>
        <v>1</v>
      </c>
      <c r="W113" s="262">
        <f t="shared" si="82"/>
        <v>1.4E-3</v>
      </c>
      <c r="X113" s="259">
        <f t="shared" si="35"/>
        <v>0</v>
      </c>
      <c r="Y113" s="260">
        <f t="shared" si="70"/>
        <v>0.5</v>
      </c>
      <c r="Z113" s="259">
        <f t="shared" si="37"/>
        <v>0</v>
      </c>
      <c r="AA113" s="259">
        <f t="shared" si="71"/>
        <v>0</v>
      </c>
      <c r="AB113" s="259">
        <f t="shared" si="39"/>
        <v>0</v>
      </c>
      <c r="AC113" s="263">
        <f t="shared" si="83"/>
        <v>0.2</v>
      </c>
      <c r="AD113" s="259">
        <f t="shared" si="40"/>
        <v>0</v>
      </c>
      <c r="AE113" s="259">
        <f t="shared" si="41"/>
        <v>770</v>
      </c>
      <c r="AF113" s="264">
        <f t="shared" si="88"/>
        <v>50</v>
      </c>
      <c r="AG113" s="265">
        <f t="shared" si="88"/>
        <v>1</v>
      </c>
      <c r="AH113" s="265">
        <f t="shared" si="88"/>
        <v>1.1000000000000001</v>
      </c>
      <c r="AI113" s="265">
        <f t="shared" si="88"/>
        <v>1.25</v>
      </c>
      <c r="AJ113" s="278">
        <f t="shared" si="88"/>
        <v>2010</v>
      </c>
      <c r="AK113" s="278">
        <f t="shared" si="45"/>
        <v>11</v>
      </c>
      <c r="AL113" s="260">
        <f t="shared" si="73"/>
        <v>0.02</v>
      </c>
      <c r="AM113" s="260">
        <f t="shared" si="47"/>
        <v>0.19999999999999996</v>
      </c>
      <c r="AN113" s="260">
        <f t="shared" si="48"/>
        <v>0.78</v>
      </c>
      <c r="AO113" s="259">
        <f t="shared" si="49"/>
        <v>41291.25</v>
      </c>
      <c r="AP113" s="261">
        <f t="shared" si="50"/>
        <v>0.6</v>
      </c>
      <c r="AQ113" s="259">
        <f t="shared" si="65"/>
        <v>24774.75</v>
      </c>
      <c r="AR113" s="259">
        <f t="shared" si="51"/>
        <v>3</v>
      </c>
      <c r="AS113" s="262">
        <f t="shared" si="84"/>
        <v>5.9999999999999995E-4</v>
      </c>
      <c r="AT113" s="259">
        <f t="shared" ref="AT113:AT135" si="91">INDEX($J$39:$J$44,AR113)</f>
        <v>1.899999999999999</v>
      </c>
      <c r="AU113" s="259">
        <f t="shared" si="52"/>
        <v>12.96485</v>
      </c>
      <c r="AV113" s="260">
        <f t="shared" si="86"/>
        <v>0</v>
      </c>
      <c r="AW113" s="259">
        <f t="shared" si="54"/>
        <v>12.96485</v>
      </c>
      <c r="AX113" s="259">
        <f t="shared" si="74"/>
        <v>13.5975</v>
      </c>
      <c r="AY113" s="259">
        <f t="shared" si="56"/>
        <v>12.96485</v>
      </c>
      <c r="AZ113" s="92">
        <f t="shared" si="57"/>
        <v>12.96485</v>
      </c>
      <c r="BA113" s="266">
        <f t="shared" si="75"/>
        <v>3</v>
      </c>
      <c r="BB113" s="92">
        <f t="shared" si="59"/>
        <v>38.894550000000002</v>
      </c>
    </row>
    <row r="114" spans="1:54" x14ac:dyDescent="0.2">
      <c r="A114" s="278">
        <f t="shared" si="76"/>
        <v>2021</v>
      </c>
      <c r="B114" s="123">
        <f t="shared" si="19"/>
        <v>3</v>
      </c>
      <c r="C114" s="257">
        <f t="shared" si="87"/>
        <v>4</v>
      </c>
      <c r="D114" s="258" t="str">
        <f t="shared" si="87"/>
        <v>단D</v>
      </c>
      <c r="E114" s="259">
        <f t="shared" si="87"/>
        <v>0</v>
      </c>
      <c r="F114" s="260">
        <f t="shared" si="87"/>
        <v>0.03</v>
      </c>
      <c r="G114" s="259">
        <f t="shared" si="22"/>
        <v>0</v>
      </c>
      <c r="H114" s="260">
        <f t="shared" si="23"/>
        <v>0.6</v>
      </c>
      <c r="I114" s="259">
        <f t="shared" si="89"/>
        <v>0</v>
      </c>
      <c r="J114" s="259">
        <f t="shared" si="24"/>
        <v>1</v>
      </c>
      <c r="K114" s="261">
        <f t="shared" si="25"/>
        <v>1.05</v>
      </c>
      <c r="L114" s="259">
        <f t="shared" si="26"/>
        <v>1</v>
      </c>
      <c r="M114" s="262">
        <f t="shared" si="78"/>
        <v>1E-3</v>
      </c>
      <c r="N114" s="259">
        <f t="shared" si="90"/>
        <v>0</v>
      </c>
      <c r="O114" s="259">
        <f t="shared" si="27"/>
        <v>0</v>
      </c>
      <c r="P114" s="260">
        <f t="shared" si="80"/>
        <v>0.5</v>
      </c>
      <c r="Q114" s="259" t="b">
        <f t="shared" si="29"/>
        <v>0</v>
      </c>
      <c r="R114" s="260">
        <f t="shared" si="30"/>
        <v>0.5</v>
      </c>
      <c r="S114" s="259">
        <f t="shared" si="31"/>
        <v>0</v>
      </c>
      <c r="T114" s="259">
        <f t="shared" si="69"/>
        <v>0</v>
      </c>
      <c r="U114" s="259">
        <f t="shared" si="33"/>
        <v>0</v>
      </c>
      <c r="V114" s="259" t="b">
        <f t="shared" si="81"/>
        <v>1</v>
      </c>
      <c r="W114" s="262">
        <f t="shared" si="82"/>
        <v>1.4E-3</v>
      </c>
      <c r="X114" s="259">
        <f t="shared" si="35"/>
        <v>0</v>
      </c>
      <c r="Y114" s="260">
        <f t="shared" si="70"/>
        <v>0.5</v>
      </c>
      <c r="Z114" s="259">
        <f t="shared" si="37"/>
        <v>0</v>
      </c>
      <c r="AA114" s="259">
        <f t="shared" si="71"/>
        <v>0</v>
      </c>
      <c r="AB114" s="259">
        <f t="shared" si="39"/>
        <v>0</v>
      </c>
      <c r="AC114" s="263">
        <f t="shared" si="83"/>
        <v>0.2</v>
      </c>
      <c r="AD114" s="259">
        <f t="shared" si="40"/>
        <v>0</v>
      </c>
      <c r="AE114" s="259">
        <f t="shared" si="41"/>
        <v>770</v>
      </c>
      <c r="AF114" s="264">
        <f t="shared" si="88"/>
        <v>60</v>
      </c>
      <c r="AG114" s="265">
        <f t="shared" si="88"/>
        <v>1</v>
      </c>
      <c r="AH114" s="265">
        <f t="shared" si="88"/>
        <v>1.1000000000000001</v>
      </c>
      <c r="AI114" s="265">
        <f t="shared" si="88"/>
        <v>1.25</v>
      </c>
      <c r="AJ114" s="278">
        <f t="shared" si="88"/>
        <v>2010</v>
      </c>
      <c r="AK114" s="278">
        <f t="shared" si="45"/>
        <v>11</v>
      </c>
      <c r="AL114" s="260">
        <f t="shared" si="73"/>
        <v>0.02</v>
      </c>
      <c r="AM114" s="260">
        <f t="shared" si="47"/>
        <v>0.19999999999999996</v>
      </c>
      <c r="AN114" s="260">
        <f t="shared" si="48"/>
        <v>0.78</v>
      </c>
      <c r="AO114" s="259">
        <f t="shared" si="49"/>
        <v>49549.500000000007</v>
      </c>
      <c r="AP114" s="261">
        <f t="shared" si="50"/>
        <v>0.6</v>
      </c>
      <c r="AQ114" s="259">
        <f t="shared" si="65"/>
        <v>29729.700000000004</v>
      </c>
      <c r="AR114" s="259">
        <f t="shared" si="51"/>
        <v>4</v>
      </c>
      <c r="AS114" s="262">
        <f t="shared" si="84"/>
        <v>8.0000000000000004E-4</v>
      </c>
      <c r="AT114" s="259">
        <f t="shared" si="91"/>
        <v>7.1000000000000014</v>
      </c>
      <c r="AU114" s="259">
        <f t="shared" si="52"/>
        <v>16.683760000000003</v>
      </c>
      <c r="AV114" s="260">
        <f t="shared" si="86"/>
        <v>0</v>
      </c>
      <c r="AW114" s="259">
        <f t="shared" si="54"/>
        <v>16.683760000000003</v>
      </c>
      <c r="AX114" s="259">
        <f t="shared" si="74"/>
        <v>17.493000000000006</v>
      </c>
      <c r="AY114" s="259">
        <f t="shared" si="56"/>
        <v>16.683760000000003</v>
      </c>
      <c r="AZ114" s="92">
        <f t="shared" si="57"/>
        <v>16.683760000000003</v>
      </c>
      <c r="BA114" s="266">
        <f t="shared" si="75"/>
        <v>4</v>
      </c>
      <c r="BB114" s="92">
        <f t="shared" si="59"/>
        <v>66.735040000000012</v>
      </c>
    </row>
    <row r="115" spans="1:54" x14ac:dyDescent="0.2">
      <c r="A115" s="278">
        <f t="shared" si="76"/>
        <v>2021</v>
      </c>
      <c r="B115" s="123">
        <f t="shared" si="19"/>
        <v>3</v>
      </c>
      <c r="C115" s="257">
        <f t="shared" si="87"/>
        <v>5</v>
      </c>
      <c r="D115" s="258" t="str">
        <f t="shared" si="87"/>
        <v>단E</v>
      </c>
      <c r="E115" s="259">
        <f t="shared" si="87"/>
        <v>0</v>
      </c>
      <c r="F115" s="260">
        <f t="shared" si="87"/>
        <v>0.04</v>
      </c>
      <c r="G115" s="259">
        <f t="shared" si="22"/>
        <v>0</v>
      </c>
      <c r="H115" s="260">
        <f t="shared" si="23"/>
        <v>0.6</v>
      </c>
      <c r="I115" s="259">
        <f t="shared" si="89"/>
        <v>0</v>
      </c>
      <c r="J115" s="259">
        <f t="shared" si="24"/>
        <v>1</v>
      </c>
      <c r="K115" s="261">
        <f t="shared" si="25"/>
        <v>1.05</v>
      </c>
      <c r="L115" s="259">
        <f t="shared" si="26"/>
        <v>1</v>
      </c>
      <c r="M115" s="262">
        <f t="shared" si="78"/>
        <v>1E-3</v>
      </c>
      <c r="N115" s="259">
        <f t="shared" si="90"/>
        <v>0</v>
      </c>
      <c r="O115" s="259">
        <f t="shared" si="27"/>
        <v>0</v>
      </c>
      <c r="P115" s="260">
        <f t="shared" si="80"/>
        <v>0.25</v>
      </c>
      <c r="Q115" s="259" t="b">
        <f t="shared" si="29"/>
        <v>0</v>
      </c>
      <c r="R115" s="260">
        <f t="shared" si="30"/>
        <v>0.25</v>
      </c>
      <c r="S115" s="259">
        <f t="shared" si="31"/>
        <v>0</v>
      </c>
      <c r="T115" s="259">
        <f t="shared" si="69"/>
        <v>0</v>
      </c>
      <c r="U115" s="259">
        <f t="shared" si="33"/>
        <v>0</v>
      </c>
      <c r="V115" s="259" t="b">
        <f t="shared" si="81"/>
        <v>1</v>
      </c>
      <c r="W115" s="262">
        <f t="shared" si="82"/>
        <v>1.4E-3</v>
      </c>
      <c r="X115" s="259">
        <f t="shared" si="35"/>
        <v>0</v>
      </c>
      <c r="Y115" s="260">
        <f t="shared" si="70"/>
        <v>0.25</v>
      </c>
      <c r="Z115" s="259">
        <f t="shared" si="37"/>
        <v>0</v>
      </c>
      <c r="AA115" s="259">
        <f t="shared" si="71"/>
        <v>0</v>
      </c>
      <c r="AB115" s="259">
        <f t="shared" si="39"/>
        <v>0</v>
      </c>
      <c r="AC115" s="263">
        <f t="shared" si="83"/>
        <v>0.2</v>
      </c>
      <c r="AD115" s="259">
        <f t="shared" si="40"/>
        <v>0</v>
      </c>
      <c r="AE115" s="259">
        <f t="shared" si="41"/>
        <v>770</v>
      </c>
      <c r="AF115" s="264">
        <f t="shared" si="88"/>
        <v>85</v>
      </c>
      <c r="AG115" s="265">
        <f t="shared" si="88"/>
        <v>1</v>
      </c>
      <c r="AH115" s="265">
        <f t="shared" si="88"/>
        <v>1.1000000000000001</v>
      </c>
      <c r="AI115" s="265">
        <f t="shared" si="88"/>
        <v>1.25</v>
      </c>
      <c r="AJ115" s="278">
        <f t="shared" si="88"/>
        <v>2010</v>
      </c>
      <c r="AK115" s="278">
        <f t="shared" si="45"/>
        <v>11</v>
      </c>
      <c r="AL115" s="260">
        <f t="shared" si="73"/>
        <v>0.02</v>
      </c>
      <c r="AM115" s="260">
        <f t="shared" si="47"/>
        <v>0.19999999999999996</v>
      </c>
      <c r="AN115" s="260">
        <f t="shared" si="48"/>
        <v>0.78</v>
      </c>
      <c r="AO115" s="259">
        <f t="shared" si="49"/>
        <v>70195.125</v>
      </c>
      <c r="AP115" s="261">
        <f t="shared" si="50"/>
        <v>0.6</v>
      </c>
      <c r="AQ115" s="259">
        <f t="shared" si="65"/>
        <v>42117.074999999997</v>
      </c>
      <c r="AR115" s="259">
        <f t="shared" si="51"/>
        <v>5</v>
      </c>
      <c r="AS115" s="262">
        <f t="shared" si="84"/>
        <v>1E-3</v>
      </c>
      <c r="AT115" s="259">
        <f t="shared" si="91"/>
        <v>14.899999999999999</v>
      </c>
      <c r="AU115" s="259">
        <f t="shared" si="52"/>
        <v>27.217075000000001</v>
      </c>
      <c r="AV115" s="260">
        <f t="shared" si="86"/>
        <v>0</v>
      </c>
      <c r="AW115" s="259">
        <f t="shared" si="54"/>
        <v>27.217075000000001</v>
      </c>
      <c r="AX115" s="259">
        <f t="shared" si="74"/>
        <v>28.533750000000005</v>
      </c>
      <c r="AY115" s="259">
        <f t="shared" si="56"/>
        <v>27.217075000000001</v>
      </c>
      <c r="AZ115" s="92">
        <f t="shared" si="57"/>
        <v>27.217075000000001</v>
      </c>
      <c r="BA115" s="266">
        <f t="shared" si="75"/>
        <v>5</v>
      </c>
      <c r="BB115" s="92">
        <f t="shared" si="59"/>
        <v>136.085375</v>
      </c>
    </row>
    <row r="116" spans="1:54" x14ac:dyDescent="0.2">
      <c r="A116" s="278">
        <f t="shared" si="76"/>
        <v>2021</v>
      </c>
      <c r="B116" s="123">
        <f t="shared" si="19"/>
        <v>3</v>
      </c>
      <c r="C116" s="257">
        <f t="shared" si="87"/>
        <v>6</v>
      </c>
      <c r="D116" s="258" t="str">
        <f t="shared" si="87"/>
        <v>단F</v>
      </c>
      <c r="E116" s="259">
        <f t="shared" si="87"/>
        <v>0</v>
      </c>
      <c r="F116" s="260">
        <f t="shared" si="87"/>
        <v>0.05</v>
      </c>
      <c r="G116" s="259">
        <f t="shared" si="22"/>
        <v>0</v>
      </c>
      <c r="H116" s="260">
        <f t="shared" si="23"/>
        <v>0.6</v>
      </c>
      <c r="I116" s="259">
        <f t="shared" si="89"/>
        <v>0</v>
      </c>
      <c r="J116" s="259">
        <f t="shared" si="24"/>
        <v>1</v>
      </c>
      <c r="K116" s="261">
        <f t="shared" si="25"/>
        <v>1.05</v>
      </c>
      <c r="L116" s="259">
        <f t="shared" si="26"/>
        <v>1</v>
      </c>
      <c r="M116" s="262">
        <f t="shared" si="78"/>
        <v>1E-3</v>
      </c>
      <c r="N116" s="259">
        <f t="shared" si="90"/>
        <v>0</v>
      </c>
      <c r="O116" s="259">
        <f t="shared" si="27"/>
        <v>0</v>
      </c>
      <c r="P116" s="260">
        <f t="shared" si="80"/>
        <v>0</v>
      </c>
      <c r="Q116" s="259" t="b">
        <f t="shared" si="29"/>
        <v>0</v>
      </c>
      <c r="R116" s="260">
        <f t="shared" si="30"/>
        <v>0</v>
      </c>
      <c r="S116" s="259">
        <f t="shared" si="31"/>
        <v>0</v>
      </c>
      <c r="T116" s="259">
        <f t="shared" si="69"/>
        <v>0</v>
      </c>
      <c r="U116" s="259">
        <f t="shared" si="33"/>
        <v>0</v>
      </c>
      <c r="V116" s="259" t="b">
        <f t="shared" si="81"/>
        <v>1</v>
      </c>
      <c r="W116" s="262">
        <f t="shared" si="82"/>
        <v>1.4E-3</v>
      </c>
      <c r="X116" s="259">
        <f t="shared" si="35"/>
        <v>0</v>
      </c>
      <c r="Y116" s="260">
        <f t="shared" si="70"/>
        <v>0</v>
      </c>
      <c r="Z116" s="259">
        <f t="shared" si="37"/>
        <v>0</v>
      </c>
      <c r="AA116" s="259">
        <f t="shared" si="71"/>
        <v>0</v>
      </c>
      <c r="AB116" s="259">
        <f t="shared" si="39"/>
        <v>0</v>
      </c>
      <c r="AC116" s="263">
        <f t="shared" si="83"/>
        <v>0.2</v>
      </c>
      <c r="AD116" s="259">
        <f t="shared" si="40"/>
        <v>0</v>
      </c>
      <c r="AE116" s="259">
        <f t="shared" si="41"/>
        <v>770</v>
      </c>
      <c r="AF116" s="264">
        <f t="shared" si="88"/>
        <v>90</v>
      </c>
      <c r="AG116" s="265">
        <f t="shared" si="88"/>
        <v>1</v>
      </c>
      <c r="AH116" s="265">
        <f t="shared" si="88"/>
        <v>1.1000000000000001</v>
      </c>
      <c r="AI116" s="265">
        <f t="shared" si="88"/>
        <v>1.25</v>
      </c>
      <c r="AJ116" s="278">
        <f t="shared" si="88"/>
        <v>2010</v>
      </c>
      <c r="AK116" s="278">
        <f t="shared" si="45"/>
        <v>11</v>
      </c>
      <c r="AL116" s="260">
        <f t="shared" si="73"/>
        <v>0.02</v>
      </c>
      <c r="AM116" s="260">
        <f t="shared" si="47"/>
        <v>0.19999999999999996</v>
      </c>
      <c r="AN116" s="260">
        <f t="shared" si="48"/>
        <v>0.78</v>
      </c>
      <c r="AO116" s="259">
        <f t="shared" si="49"/>
        <v>74324.25</v>
      </c>
      <c r="AP116" s="261">
        <f t="shared" si="50"/>
        <v>0.6</v>
      </c>
      <c r="AQ116" s="259">
        <f t="shared" si="65"/>
        <v>44594.549999999996</v>
      </c>
      <c r="AR116" s="259">
        <f t="shared" si="51"/>
        <v>5</v>
      </c>
      <c r="AS116" s="262">
        <f t="shared" si="84"/>
        <v>1E-3</v>
      </c>
      <c r="AT116" s="259">
        <f t="shared" si="91"/>
        <v>14.899999999999999</v>
      </c>
      <c r="AU116" s="259">
        <f t="shared" si="52"/>
        <v>29.69455</v>
      </c>
      <c r="AV116" s="260">
        <f t="shared" si="86"/>
        <v>0</v>
      </c>
      <c r="AW116" s="259">
        <f t="shared" si="54"/>
        <v>29.69455</v>
      </c>
      <c r="AX116" s="259">
        <f t="shared" si="74"/>
        <v>31.132500000000007</v>
      </c>
      <c r="AY116" s="259">
        <f t="shared" si="56"/>
        <v>29.69455</v>
      </c>
      <c r="AZ116" s="92">
        <f t="shared" si="57"/>
        <v>29.69455</v>
      </c>
      <c r="BA116" s="266">
        <f t="shared" si="75"/>
        <v>5</v>
      </c>
      <c r="BB116" s="92">
        <f t="shared" si="59"/>
        <v>148.47274999999999</v>
      </c>
    </row>
    <row r="117" spans="1:54" x14ac:dyDescent="0.2">
      <c r="A117" s="278">
        <f t="shared" si="76"/>
        <v>2021</v>
      </c>
      <c r="B117" s="123">
        <f t="shared" si="19"/>
        <v>3</v>
      </c>
      <c r="C117" s="257">
        <f t="shared" si="87"/>
        <v>7</v>
      </c>
      <c r="D117" s="258" t="str">
        <f t="shared" si="87"/>
        <v>장A</v>
      </c>
      <c r="E117" s="259">
        <f t="shared" si="87"/>
        <v>0</v>
      </c>
      <c r="F117" s="260">
        <f t="shared" si="87"/>
        <v>0.01</v>
      </c>
      <c r="G117" s="259">
        <f t="shared" si="22"/>
        <v>0</v>
      </c>
      <c r="H117" s="260">
        <f t="shared" si="23"/>
        <v>0.6</v>
      </c>
      <c r="I117" s="259">
        <f t="shared" si="89"/>
        <v>0</v>
      </c>
      <c r="J117" s="259">
        <f t="shared" si="24"/>
        <v>1</v>
      </c>
      <c r="K117" s="261">
        <f t="shared" si="25"/>
        <v>1.05</v>
      </c>
      <c r="L117" s="259">
        <f t="shared" si="26"/>
        <v>1</v>
      </c>
      <c r="M117" s="262">
        <f t="shared" si="78"/>
        <v>1E-3</v>
      </c>
      <c r="N117" s="259">
        <f t="shared" si="90"/>
        <v>0</v>
      </c>
      <c r="O117" s="259">
        <f t="shared" si="27"/>
        <v>0</v>
      </c>
      <c r="P117" s="260">
        <f t="shared" si="80"/>
        <v>1</v>
      </c>
      <c r="Q117" s="259" t="b">
        <f t="shared" si="29"/>
        <v>0</v>
      </c>
      <c r="R117" s="260">
        <f t="shared" si="30"/>
        <v>1</v>
      </c>
      <c r="S117" s="259">
        <f t="shared" si="31"/>
        <v>0</v>
      </c>
      <c r="T117" s="259">
        <f t="shared" si="69"/>
        <v>0</v>
      </c>
      <c r="U117" s="259">
        <f t="shared" si="33"/>
        <v>0</v>
      </c>
      <c r="V117" s="259" t="b">
        <f t="shared" si="81"/>
        <v>1</v>
      </c>
      <c r="W117" s="262">
        <f t="shared" si="82"/>
        <v>1.4E-3</v>
      </c>
      <c r="X117" s="259">
        <f t="shared" si="35"/>
        <v>0</v>
      </c>
      <c r="Y117" s="260">
        <f t="shared" si="70"/>
        <v>1</v>
      </c>
      <c r="Z117" s="259">
        <f t="shared" si="37"/>
        <v>0</v>
      </c>
      <c r="AA117" s="259">
        <f t="shared" si="71"/>
        <v>0</v>
      </c>
      <c r="AB117" s="259">
        <f t="shared" si="39"/>
        <v>0</v>
      </c>
      <c r="AC117" s="263">
        <f t="shared" si="83"/>
        <v>0.2</v>
      </c>
      <c r="AD117" s="259">
        <f t="shared" si="40"/>
        <v>0</v>
      </c>
      <c r="AE117" s="259">
        <f t="shared" si="41"/>
        <v>770</v>
      </c>
      <c r="AF117" s="264">
        <f t="shared" si="88"/>
        <v>30</v>
      </c>
      <c r="AG117" s="265">
        <f t="shared" si="88"/>
        <v>1</v>
      </c>
      <c r="AH117" s="265">
        <f t="shared" si="88"/>
        <v>1.1000000000000001</v>
      </c>
      <c r="AI117" s="265">
        <f t="shared" si="88"/>
        <v>1.25</v>
      </c>
      <c r="AJ117" s="278">
        <f t="shared" si="88"/>
        <v>2010</v>
      </c>
      <c r="AK117" s="278">
        <f t="shared" si="45"/>
        <v>11</v>
      </c>
      <c r="AL117" s="260">
        <f t="shared" si="73"/>
        <v>0.02</v>
      </c>
      <c r="AM117" s="260">
        <f t="shared" si="47"/>
        <v>0.19999999999999996</v>
      </c>
      <c r="AN117" s="260">
        <f t="shared" si="48"/>
        <v>0.78</v>
      </c>
      <c r="AO117" s="259">
        <f t="shared" si="49"/>
        <v>24774.750000000004</v>
      </c>
      <c r="AP117" s="261">
        <f t="shared" si="50"/>
        <v>0.6</v>
      </c>
      <c r="AQ117" s="259">
        <f t="shared" si="65"/>
        <v>14864.850000000002</v>
      </c>
      <c r="AR117" s="259">
        <f t="shared" si="51"/>
        <v>3</v>
      </c>
      <c r="AS117" s="262">
        <f t="shared" si="84"/>
        <v>5.9999999999999995E-4</v>
      </c>
      <c r="AT117" s="259">
        <f t="shared" si="91"/>
        <v>1.899999999999999</v>
      </c>
      <c r="AU117" s="259">
        <f t="shared" si="52"/>
        <v>7.0189100000000018</v>
      </c>
      <c r="AV117" s="260">
        <f t="shared" si="86"/>
        <v>0</v>
      </c>
      <c r="AW117" s="259">
        <f t="shared" si="54"/>
        <v>7.0189100000000018</v>
      </c>
      <c r="AX117" s="259">
        <f t="shared" si="74"/>
        <v>7.3605000000000018</v>
      </c>
      <c r="AY117" s="259">
        <f t="shared" si="56"/>
        <v>7.0189100000000018</v>
      </c>
      <c r="AZ117" s="92">
        <f t="shared" si="57"/>
        <v>7.0189100000000018</v>
      </c>
      <c r="BA117" s="266">
        <f t="shared" si="75"/>
        <v>5</v>
      </c>
      <c r="BB117" s="92">
        <f t="shared" si="59"/>
        <v>35.094550000000012</v>
      </c>
    </row>
    <row r="118" spans="1:54" x14ac:dyDescent="0.2">
      <c r="A118" s="278">
        <f t="shared" si="76"/>
        <v>2021</v>
      </c>
      <c r="B118" s="123">
        <f t="shared" si="19"/>
        <v>3</v>
      </c>
      <c r="C118" s="257">
        <f t="shared" ref="C118:F133" si="92">C93</f>
        <v>8</v>
      </c>
      <c r="D118" s="258" t="str">
        <f t="shared" si="92"/>
        <v>장B</v>
      </c>
      <c r="E118" s="259">
        <f t="shared" si="92"/>
        <v>0</v>
      </c>
      <c r="F118" s="260">
        <f t="shared" si="92"/>
        <v>0.02</v>
      </c>
      <c r="G118" s="259">
        <f t="shared" si="22"/>
        <v>0</v>
      </c>
      <c r="H118" s="260">
        <f t="shared" si="23"/>
        <v>0.6</v>
      </c>
      <c r="I118" s="259">
        <f t="shared" si="89"/>
        <v>0</v>
      </c>
      <c r="J118" s="259">
        <f t="shared" si="24"/>
        <v>1</v>
      </c>
      <c r="K118" s="261">
        <f t="shared" si="25"/>
        <v>1.05</v>
      </c>
      <c r="L118" s="259">
        <f t="shared" si="26"/>
        <v>1</v>
      </c>
      <c r="M118" s="262">
        <f t="shared" si="78"/>
        <v>1E-3</v>
      </c>
      <c r="N118" s="259">
        <f t="shared" si="90"/>
        <v>0</v>
      </c>
      <c r="O118" s="259">
        <f t="shared" si="27"/>
        <v>0</v>
      </c>
      <c r="P118" s="260">
        <f t="shared" si="80"/>
        <v>0.75</v>
      </c>
      <c r="Q118" s="259" t="b">
        <f t="shared" si="29"/>
        <v>0</v>
      </c>
      <c r="R118" s="260">
        <f t="shared" si="30"/>
        <v>0.75</v>
      </c>
      <c r="S118" s="259">
        <f t="shared" si="31"/>
        <v>0</v>
      </c>
      <c r="T118" s="259">
        <f t="shared" si="69"/>
        <v>0</v>
      </c>
      <c r="U118" s="259">
        <f t="shared" si="33"/>
        <v>0</v>
      </c>
      <c r="V118" s="259" t="b">
        <f t="shared" si="81"/>
        <v>1</v>
      </c>
      <c r="W118" s="262">
        <f t="shared" si="82"/>
        <v>1.4E-3</v>
      </c>
      <c r="X118" s="259">
        <f t="shared" si="35"/>
        <v>0</v>
      </c>
      <c r="Y118" s="260">
        <f t="shared" si="70"/>
        <v>0.75</v>
      </c>
      <c r="Z118" s="259">
        <f t="shared" si="37"/>
        <v>0</v>
      </c>
      <c r="AA118" s="259">
        <f t="shared" si="71"/>
        <v>0</v>
      </c>
      <c r="AB118" s="259">
        <f t="shared" si="39"/>
        <v>0</v>
      </c>
      <c r="AC118" s="263">
        <f t="shared" si="83"/>
        <v>0.2</v>
      </c>
      <c r="AD118" s="259">
        <f t="shared" si="40"/>
        <v>0</v>
      </c>
      <c r="AE118" s="259">
        <f t="shared" si="41"/>
        <v>770</v>
      </c>
      <c r="AF118" s="264">
        <f t="shared" ref="AF118:AJ133" si="93">AF93</f>
        <v>50</v>
      </c>
      <c r="AG118" s="265">
        <f t="shared" si="93"/>
        <v>1</v>
      </c>
      <c r="AH118" s="265">
        <f t="shared" si="93"/>
        <v>1.1000000000000001</v>
      </c>
      <c r="AI118" s="265">
        <f t="shared" si="93"/>
        <v>1.25</v>
      </c>
      <c r="AJ118" s="278">
        <f t="shared" si="93"/>
        <v>2010</v>
      </c>
      <c r="AK118" s="278">
        <f t="shared" si="45"/>
        <v>11</v>
      </c>
      <c r="AL118" s="260">
        <f t="shared" si="73"/>
        <v>0.02</v>
      </c>
      <c r="AM118" s="260">
        <f t="shared" si="47"/>
        <v>0.19999999999999996</v>
      </c>
      <c r="AN118" s="260">
        <f t="shared" si="48"/>
        <v>0.78</v>
      </c>
      <c r="AO118" s="259">
        <f t="shared" si="49"/>
        <v>41291.25</v>
      </c>
      <c r="AP118" s="261">
        <f t="shared" si="50"/>
        <v>0.6</v>
      </c>
      <c r="AQ118" s="259">
        <f t="shared" si="65"/>
        <v>24774.75</v>
      </c>
      <c r="AR118" s="259">
        <f t="shared" si="51"/>
        <v>3</v>
      </c>
      <c r="AS118" s="262">
        <f t="shared" si="84"/>
        <v>5.9999999999999995E-4</v>
      </c>
      <c r="AT118" s="259">
        <f t="shared" si="91"/>
        <v>1.899999999999999</v>
      </c>
      <c r="AU118" s="259">
        <f t="shared" si="52"/>
        <v>12.96485</v>
      </c>
      <c r="AV118" s="260">
        <f t="shared" si="86"/>
        <v>0</v>
      </c>
      <c r="AW118" s="259">
        <f t="shared" si="54"/>
        <v>12.96485</v>
      </c>
      <c r="AX118" s="259">
        <f t="shared" si="74"/>
        <v>13.5975</v>
      </c>
      <c r="AY118" s="259">
        <f t="shared" si="56"/>
        <v>12.96485</v>
      </c>
      <c r="AZ118" s="92">
        <f t="shared" si="57"/>
        <v>12.96485</v>
      </c>
      <c r="BA118" s="266">
        <f t="shared" si="75"/>
        <v>4</v>
      </c>
      <c r="BB118" s="92">
        <f t="shared" si="59"/>
        <v>51.859400000000001</v>
      </c>
    </row>
    <row r="119" spans="1:54" x14ac:dyDescent="0.2">
      <c r="A119" s="278">
        <f t="shared" si="76"/>
        <v>2021</v>
      </c>
      <c r="B119" s="123">
        <f t="shared" si="19"/>
        <v>3</v>
      </c>
      <c r="C119" s="257">
        <f t="shared" si="92"/>
        <v>9</v>
      </c>
      <c r="D119" s="258" t="str">
        <f t="shared" si="92"/>
        <v>장C</v>
      </c>
      <c r="E119" s="259">
        <f t="shared" si="92"/>
        <v>0</v>
      </c>
      <c r="F119" s="260">
        <f t="shared" si="92"/>
        <v>0.01</v>
      </c>
      <c r="G119" s="259">
        <f t="shared" si="22"/>
        <v>0</v>
      </c>
      <c r="H119" s="260">
        <f t="shared" si="23"/>
        <v>0.6</v>
      </c>
      <c r="I119" s="259">
        <f t="shared" si="89"/>
        <v>0</v>
      </c>
      <c r="J119" s="259">
        <f t="shared" si="24"/>
        <v>1</v>
      </c>
      <c r="K119" s="261">
        <f t="shared" si="25"/>
        <v>1.05</v>
      </c>
      <c r="L119" s="259">
        <f t="shared" si="26"/>
        <v>1</v>
      </c>
      <c r="M119" s="262">
        <f t="shared" si="78"/>
        <v>1E-3</v>
      </c>
      <c r="N119" s="259">
        <f t="shared" si="90"/>
        <v>0</v>
      </c>
      <c r="O119" s="259">
        <f t="shared" si="27"/>
        <v>0</v>
      </c>
      <c r="P119" s="260">
        <f t="shared" si="80"/>
        <v>0.75</v>
      </c>
      <c r="Q119" s="259" t="b">
        <f t="shared" si="29"/>
        <v>0</v>
      </c>
      <c r="R119" s="260">
        <f t="shared" si="30"/>
        <v>0.75</v>
      </c>
      <c r="S119" s="259">
        <f t="shared" si="31"/>
        <v>0</v>
      </c>
      <c r="T119" s="259">
        <f t="shared" si="69"/>
        <v>0</v>
      </c>
      <c r="U119" s="259">
        <f t="shared" si="33"/>
        <v>0</v>
      </c>
      <c r="V119" s="259" t="b">
        <f t="shared" si="81"/>
        <v>1</v>
      </c>
      <c r="W119" s="262">
        <f t="shared" si="82"/>
        <v>1.4E-3</v>
      </c>
      <c r="X119" s="259">
        <f t="shared" si="35"/>
        <v>0</v>
      </c>
      <c r="Y119" s="260">
        <f t="shared" si="70"/>
        <v>0.75</v>
      </c>
      <c r="Z119" s="259">
        <f t="shared" si="37"/>
        <v>0</v>
      </c>
      <c r="AA119" s="259">
        <f t="shared" si="71"/>
        <v>0</v>
      </c>
      <c r="AB119" s="259">
        <f t="shared" si="39"/>
        <v>0</v>
      </c>
      <c r="AC119" s="263">
        <f t="shared" si="83"/>
        <v>0.2</v>
      </c>
      <c r="AD119" s="259">
        <f t="shared" si="40"/>
        <v>0</v>
      </c>
      <c r="AE119" s="259">
        <f t="shared" si="41"/>
        <v>770</v>
      </c>
      <c r="AF119" s="264">
        <f t="shared" si="93"/>
        <v>60</v>
      </c>
      <c r="AG119" s="265">
        <f t="shared" si="93"/>
        <v>1</v>
      </c>
      <c r="AH119" s="265">
        <f t="shared" si="93"/>
        <v>1.1000000000000001</v>
      </c>
      <c r="AI119" s="265">
        <f t="shared" si="93"/>
        <v>1.25</v>
      </c>
      <c r="AJ119" s="278">
        <f t="shared" si="93"/>
        <v>2010</v>
      </c>
      <c r="AK119" s="278">
        <f t="shared" si="45"/>
        <v>11</v>
      </c>
      <c r="AL119" s="260">
        <f t="shared" si="73"/>
        <v>0.02</v>
      </c>
      <c r="AM119" s="260">
        <f t="shared" si="47"/>
        <v>0.19999999999999996</v>
      </c>
      <c r="AN119" s="260">
        <f t="shared" si="48"/>
        <v>0.78</v>
      </c>
      <c r="AO119" s="259">
        <f t="shared" si="49"/>
        <v>49549.500000000007</v>
      </c>
      <c r="AP119" s="261">
        <f t="shared" si="50"/>
        <v>0.6</v>
      </c>
      <c r="AQ119" s="259">
        <f t="shared" si="65"/>
        <v>29729.700000000004</v>
      </c>
      <c r="AR119" s="259">
        <f t="shared" si="51"/>
        <v>4</v>
      </c>
      <c r="AS119" s="262">
        <f t="shared" si="84"/>
        <v>8.0000000000000004E-4</v>
      </c>
      <c r="AT119" s="259">
        <f t="shared" si="91"/>
        <v>7.1000000000000014</v>
      </c>
      <c r="AU119" s="259">
        <f t="shared" si="52"/>
        <v>16.683760000000003</v>
      </c>
      <c r="AV119" s="260">
        <f t="shared" si="86"/>
        <v>0</v>
      </c>
      <c r="AW119" s="259">
        <f t="shared" si="54"/>
        <v>16.683760000000003</v>
      </c>
      <c r="AX119" s="259">
        <f t="shared" si="74"/>
        <v>17.493000000000006</v>
      </c>
      <c r="AY119" s="259">
        <f t="shared" si="56"/>
        <v>16.683760000000003</v>
      </c>
      <c r="AZ119" s="92">
        <f t="shared" si="57"/>
        <v>16.683760000000003</v>
      </c>
      <c r="BA119" s="266">
        <f t="shared" si="75"/>
        <v>3</v>
      </c>
      <c r="BB119" s="92">
        <f t="shared" si="59"/>
        <v>50.051280000000006</v>
      </c>
    </row>
    <row r="120" spans="1:54" x14ac:dyDescent="0.2">
      <c r="A120" s="278">
        <f t="shared" si="76"/>
        <v>2021</v>
      </c>
      <c r="B120" s="123">
        <f t="shared" si="19"/>
        <v>3</v>
      </c>
      <c r="C120" s="257">
        <f t="shared" si="92"/>
        <v>10</v>
      </c>
      <c r="D120" s="258" t="str">
        <f t="shared" si="92"/>
        <v>장D</v>
      </c>
      <c r="E120" s="259">
        <f t="shared" si="92"/>
        <v>0</v>
      </c>
      <c r="F120" s="260">
        <f t="shared" si="92"/>
        <v>0.03</v>
      </c>
      <c r="G120" s="259">
        <f t="shared" si="22"/>
        <v>0</v>
      </c>
      <c r="H120" s="260">
        <f t="shared" si="23"/>
        <v>0.6</v>
      </c>
      <c r="I120" s="259">
        <f t="shared" si="89"/>
        <v>0</v>
      </c>
      <c r="J120" s="259">
        <f t="shared" si="24"/>
        <v>1</v>
      </c>
      <c r="K120" s="261">
        <f t="shared" si="25"/>
        <v>1.05</v>
      </c>
      <c r="L120" s="259">
        <f t="shared" si="26"/>
        <v>1</v>
      </c>
      <c r="M120" s="262">
        <f t="shared" si="78"/>
        <v>1E-3</v>
      </c>
      <c r="N120" s="259">
        <f t="shared" si="90"/>
        <v>0</v>
      </c>
      <c r="O120" s="259">
        <f t="shared" si="27"/>
        <v>0</v>
      </c>
      <c r="P120" s="260">
        <f t="shared" si="80"/>
        <v>0</v>
      </c>
      <c r="Q120" s="259" t="b">
        <f t="shared" si="29"/>
        <v>0</v>
      </c>
      <c r="R120" s="260">
        <f t="shared" si="30"/>
        <v>0</v>
      </c>
      <c r="S120" s="259">
        <f t="shared" si="31"/>
        <v>0</v>
      </c>
      <c r="T120" s="259">
        <f t="shared" si="69"/>
        <v>0</v>
      </c>
      <c r="U120" s="259">
        <f t="shared" si="33"/>
        <v>0</v>
      </c>
      <c r="V120" s="259" t="b">
        <f t="shared" si="81"/>
        <v>1</v>
      </c>
      <c r="W120" s="262">
        <f t="shared" si="82"/>
        <v>1.4E-3</v>
      </c>
      <c r="X120" s="259">
        <f t="shared" si="35"/>
        <v>0</v>
      </c>
      <c r="Y120" s="260">
        <f t="shared" si="70"/>
        <v>0</v>
      </c>
      <c r="Z120" s="259">
        <f t="shared" si="37"/>
        <v>0</v>
      </c>
      <c r="AA120" s="259">
        <f t="shared" si="71"/>
        <v>0</v>
      </c>
      <c r="AB120" s="259">
        <f t="shared" si="39"/>
        <v>0</v>
      </c>
      <c r="AC120" s="263">
        <f t="shared" si="83"/>
        <v>0.2</v>
      </c>
      <c r="AD120" s="259">
        <f t="shared" si="40"/>
        <v>0</v>
      </c>
      <c r="AE120" s="259">
        <f t="shared" si="41"/>
        <v>770</v>
      </c>
      <c r="AF120" s="264">
        <f t="shared" si="93"/>
        <v>90</v>
      </c>
      <c r="AG120" s="265">
        <f t="shared" si="93"/>
        <v>1</v>
      </c>
      <c r="AH120" s="265">
        <f t="shared" si="93"/>
        <v>1.1000000000000001</v>
      </c>
      <c r="AI120" s="265">
        <f t="shared" si="93"/>
        <v>1.25</v>
      </c>
      <c r="AJ120" s="278">
        <f t="shared" si="93"/>
        <v>2010</v>
      </c>
      <c r="AK120" s="278">
        <f t="shared" si="45"/>
        <v>11</v>
      </c>
      <c r="AL120" s="260">
        <f t="shared" si="73"/>
        <v>0.02</v>
      </c>
      <c r="AM120" s="260">
        <f t="shared" si="47"/>
        <v>0.19999999999999996</v>
      </c>
      <c r="AN120" s="260">
        <f t="shared" si="48"/>
        <v>0.78</v>
      </c>
      <c r="AO120" s="259">
        <f t="shared" si="49"/>
        <v>74324.25</v>
      </c>
      <c r="AP120" s="261">
        <f t="shared" si="50"/>
        <v>0.6</v>
      </c>
      <c r="AQ120" s="259">
        <f t="shared" si="65"/>
        <v>44594.549999999996</v>
      </c>
      <c r="AR120" s="259">
        <f t="shared" si="51"/>
        <v>5</v>
      </c>
      <c r="AS120" s="262">
        <f t="shared" si="84"/>
        <v>1E-3</v>
      </c>
      <c r="AT120" s="259">
        <f t="shared" si="91"/>
        <v>14.899999999999999</v>
      </c>
      <c r="AU120" s="259">
        <f t="shared" si="52"/>
        <v>29.69455</v>
      </c>
      <c r="AV120" s="260">
        <f t="shared" si="86"/>
        <v>0</v>
      </c>
      <c r="AW120" s="259">
        <f t="shared" si="54"/>
        <v>29.69455</v>
      </c>
      <c r="AX120" s="259">
        <f t="shared" si="74"/>
        <v>31.132500000000007</v>
      </c>
      <c r="AY120" s="259">
        <f t="shared" si="56"/>
        <v>29.69455</v>
      </c>
      <c r="AZ120" s="92">
        <f t="shared" si="57"/>
        <v>29.69455</v>
      </c>
      <c r="BA120" s="266">
        <f t="shared" si="75"/>
        <v>2</v>
      </c>
      <c r="BB120" s="92">
        <f t="shared" si="59"/>
        <v>59.389099999999999</v>
      </c>
    </row>
    <row r="121" spans="1:54" x14ac:dyDescent="0.2">
      <c r="A121" s="278">
        <f t="shared" si="76"/>
        <v>2021</v>
      </c>
      <c r="B121" s="123">
        <f t="shared" si="19"/>
        <v>3</v>
      </c>
      <c r="C121" s="257">
        <f t="shared" si="92"/>
        <v>11</v>
      </c>
      <c r="D121" s="258" t="str">
        <f t="shared" si="92"/>
        <v>미등록A</v>
      </c>
      <c r="E121" s="259">
        <f t="shared" si="92"/>
        <v>0</v>
      </c>
      <c r="F121" s="260">
        <f t="shared" si="92"/>
        <v>0.01</v>
      </c>
      <c r="G121" s="259">
        <f t="shared" si="22"/>
        <v>0</v>
      </c>
      <c r="H121" s="260">
        <f t="shared" si="23"/>
        <v>0.6</v>
      </c>
      <c r="I121" s="259">
        <f t="shared" si="89"/>
        <v>0</v>
      </c>
      <c r="J121" s="259">
        <f t="shared" si="24"/>
        <v>1</v>
      </c>
      <c r="K121" s="261">
        <f t="shared" si="25"/>
        <v>1.05</v>
      </c>
      <c r="L121" s="259">
        <f t="shared" si="26"/>
        <v>1</v>
      </c>
      <c r="M121" s="262">
        <f t="shared" si="78"/>
        <v>1E-3</v>
      </c>
      <c r="N121" s="259">
        <f t="shared" si="90"/>
        <v>0</v>
      </c>
      <c r="O121" s="259">
        <f t="shared" si="27"/>
        <v>0</v>
      </c>
      <c r="P121" s="260">
        <f t="shared" si="80"/>
        <v>0</v>
      </c>
      <c r="Q121" s="259" t="b">
        <f t="shared" si="29"/>
        <v>0</v>
      </c>
      <c r="R121" s="260">
        <f t="shared" si="30"/>
        <v>0</v>
      </c>
      <c r="S121" s="259">
        <f t="shared" si="31"/>
        <v>0</v>
      </c>
      <c r="T121" s="259">
        <f t="shared" si="69"/>
        <v>0</v>
      </c>
      <c r="U121" s="259">
        <f t="shared" si="33"/>
        <v>0</v>
      </c>
      <c r="V121" s="259" t="b">
        <f t="shared" si="81"/>
        <v>1</v>
      </c>
      <c r="W121" s="262">
        <f t="shared" si="82"/>
        <v>1.4E-3</v>
      </c>
      <c r="X121" s="259">
        <f t="shared" si="35"/>
        <v>0</v>
      </c>
      <c r="Y121" s="260">
        <f t="shared" si="70"/>
        <v>0</v>
      </c>
      <c r="Z121" s="259">
        <f t="shared" si="37"/>
        <v>0</v>
      </c>
      <c r="AA121" s="259">
        <f t="shared" si="71"/>
        <v>0</v>
      </c>
      <c r="AB121" s="259">
        <f t="shared" si="39"/>
        <v>0</v>
      </c>
      <c r="AC121" s="263">
        <f t="shared" si="83"/>
        <v>0.2</v>
      </c>
      <c r="AD121" s="259">
        <f t="shared" si="40"/>
        <v>0</v>
      </c>
      <c r="AE121" s="259">
        <f t="shared" si="41"/>
        <v>770</v>
      </c>
      <c r="AF121" s="264">
        <f t="shared" si="93"/>
        <v>92</v>
      </c>
      <c r="AG121" s="265">
        <f t="shared" si="93"/>
        <v>1</v>
      </c>
      <c r="AH121" s="265">
        <f t="shared" si="93"/>
        <v>1.1000000000000001</v>
      </c>
      <c r="AI121" s="265">
        <f t="shared" si="93"/>
        <v>1.24</v>
      </c>
      <c r="AJ121" s="278">
        <f t="shared" si="93"/>
        <v>1988</v>
      </c>
      <c r="AK121" s="278">
        <f t="shared" si="45"/>
        <v>33</v>
      </c>
      <c r="AL121" s="260">
        <f t="shared" si="73"/>
        <v>0.02</v>
      </c>
      <c r="AM121" s="260">
        <f t="shared" si="47"/>
        <v>0.19999999999999996</v>
      </c>
      <c r="AN121" s="260">
        <f t="shared" si="48"/>
        <v>0.33999999999999997</v>
      </c>
      <c r="AO121" s="259">
        <f t="shared" si="49"/>
        <v>32852.758399999999</v>
      </c>
      <c r="AP121" s="261">
        <f t="shared" si="50"/>
        <v>0.6</v>
      </c>
      <c r="AQ121" s="259">
        <f t="shared" si="65"/>
        <v>19711.655039999998</v>
      </c>
      <c r="AR121" s="259">
        <f t="shared" si="51"/>
        <v>3</v>
      </c>
      <c r="AS121" s="262">
        <f t="shared" si="84"/>
        <v>5.9999999999999995E-4</v>
      </c>
      <c r="AT121" s="259">
        <f t="shared" si="91"/>
        <v>1.899999999999999</v>
      </c>
      <c r="AU121" s="259">
        <f t="shared" si="52"/>
        <v>9.9269930239999997</v>
      </c>
      <c r="AV121" s="260">
        <f t="shared" si="86"/>
        <v>0</v>
      </c>
      <c r="AW121" s="259">
        <f t="shared" si="54"/>
        <v>9.9269930239999997</v>
      </c>
      <c r="AX121" s="259">
        <f t="shared" si="74"/>
        <v>10.812305280000002</v>
      </c>
      <c r="AY121" s="259">
        <f t="shared" si="56"/>
        <v>9.9269930239999997</v>
      </c>
      <c r="AZ121" s="92">
        <f t="shared" si="57"/>
        <v>9.9269930239999997</v>
      </c>
      <c r="BA121" s="266">
        <f t="shared" si="75"/>
        <v>1</v>
      </c>
      <c r="BB121" s="92">
        <f t="shared" si="59"/>
        <v>9.9269930239999997</v>
      </c>
    </row>
    <row r="122" spans="1:54" x14ac:dyDescent="0.2">
      <c r="A122" s="278">
        <f t="shared" si="76"/>
        <v>2021</v>
      </c>
      <c r="B122" s="123">
        <f t="shared" si="19"/>
        <v>3</v>
      </c>
      <c r="C122" s="257">
        <f t="shared" si="92"/>
        <v>12</v>
      </c>
      <c r="D122" s="258">
        <f t="shared" si="92"/>
        <v>0</v>
      </c>
      <c r="E122" s="259">
        <f t="shared" si="92"/>
        <v>0</v>
      </c>
      <c r="F122" s="260">
        <f t="shared" si="92"/>
        <v>0</v>
      </c>
      <c r="G122" s="259">
        <f t="shared" si="22"/>
        <v>0</v>
      </c>
      <c r="H122" s="260">
        <f t="shared" si="23"/>
        <v>0.6</v>
      </c>
      <c r="I122" s="259">
        <f t="shared" si="89"/>
        <v>0</v>
      </c>
      <c r="J122" s="259">
        <f t="shared" si="24"/>
        <v>1</v>
      </c>
      <c r="K122" s="261">
        <f t="shared" si="25"/>
        <v>1.05</v>
      </c>
      <c r="L122" s="259">
        <f t="shared" si="26"/>
        <v>1</v>
      </c>
      <c r="M122" s="262">
        <f t="shared" si="78"/>
        <v>1E-3</v>
      </c>
      <c r="N122" s="259">
        <f t="shared" si="90"/>
        <v>0</v>
      </c>
      <c r="O122" s="259">
        <f t="shared" si="27"/>
        <v>0</v>
      </c>
      <c r="P122" s="260">
        <f t="shared" si="80"/>
        <v>0</v>
      </c>
      <c r="Q122" s="259" t="b">
        <f t="shared" si="29"/>
        <v>0</v>
      </c>
      <c r="R122" s="260">
        <f t="shared" si="30"/>
        <v>0</v>
      </c>
      <c r="S122" s="259">
        <f t="shared" si="31"/>
        <v>0</v>
      </c>
      <c r="T122" s="259">
        <f t="shared" si="69"/>
        <v>0</v>
      </c>
      <c r="U122" s="259">
        <f t="shared" si="33"/>
        <v>0</v>
      </c>
      <c r="V122" s="259">
        <f t="shared" si="81"/>
        <v>0</v>
      </c>
      <c r="W122" s="262">
        <f t="shared" si="82"/>
        <v>1.4E-3</v>
      </c>
      <c r="X122" s="259">
        <f t="shared" si="35"/>
        <v>0</v>
      </c>
      <c r="Y122" s="260">
        <f t="shared" si="70"/>
        <v>0</v>
      </c>
      <c r="Z122" s="259">
        <f t="shared" si="37"/>
        <v>0</v>
      </c>
      <c r="AA122" s="259">
        <f t="shared" si="71"/>
        <v>0</v>
      </c>
      <c r="AB122" s="259">
        <f t="shared" si="39"/>
        <v>0</v>
      </c>
      <c r="AC122" s="263">
        <f t="shared" si="83"/>
        <v>0.2</v>
      </c>
      <c r="AD122" s="259">
        <f t="shared" si="40"/>
        <v>0</v>
      </c>
      <c r="AE122" s="259">
        <f t="shared" si="41"/>
        <v>770</v>
      </c>
      <c r="AF122" s="264">
        <f t="shared" si="93"/>
        <v>0</v>
      </c>
      <c r="AG122" s="265">
        <f t="shared" si="93"/>
        <v>0</v>
      </c>
      <c r="AH122" s="265">
        <f t="shared" si="93"/>
        <v>0</v>
      </c>
      <c r="AI122" s="265">
        <f t="shared" si="93"/>
        <v>0</v>
      </c>
      <c r="AJ122" s="278">
        <f t="shared" si="93"/>
        <v>0</v>
      </c>
      <c r="AK122" s="278">
        <f t="shared" si="45"/>
        <v>2021</v>
      </c>
      <c r="AL122" s="260">
        <f t="shared" si="73"/>
        <v>0</v>
      </c>
      <c r="AM122" s="260">
        <f t="shared" si="47"/>
        <v>0</v>
      </c>
      <c r="AN122" s="260">
        <f t="shared" si="48"/>
        <v>1</v>
      </c>
      <c r="AO122" s="259">
        <f t="shared" si="49"/>
        <v>0</v>
      </c>
      <c r="AP122" s="261">
        <f t="shared" si="50"/>
        <v>0.6</v>
      </c>
      <c r="AQ122" s="259">
        <f t="shared" si="65"/>
        <v>0</v>
      </c>
      <c r="AR122" s="259">
        <f t="shared" si="51"/>
        <v>1</v>
      </c>
      <c r="AS122" s="262">
        <f t="shared" si="84"/>
        <v>4.0000000000000002E-4</v>
      </c>
      <c r="AT122" s="259">
        <f t="shared" si="91"/>
        <v>0</v>
      </c>
      <c r="AU122" s="259">
        <f t="shared" si="52"/>
        <v>0</v>
      </c>
      <c r="AV122" s="260">
        <f t="shared" si="86"/>
        <v>0</v>
      </c>
      <c r="AW122" s="259">
        <f t="shared" si="54"/>
        <v>0</v>
      </c>
      <c r="AX122" s="259">
        <f t="shared" si="74"/>
        <v>0</v>
      </c>
      <c r="AY122" s="259">
        <f t="shared" si="56"/>
        <v>0</v>
      </c>
      <c r="AZ122" s="92">
        <f t="shared" si="57"/>
        <v>0</v>
      </c>
      <c r="BA122" s="266">
        <f t="shared" si="75"/>
        <v>0</v>
      </c>
      <c r="BB122" s="92">
        <f t="shared" si="59"/>
        <v>0</v>
      </c>
    </row>
    <row r="123" spans="1:54" x14ac:dyDescent="0.2">
      <c r="A123" s="278">
        <f t="shared" si="76"/>
        <v>2021</v>
      </c>
      <c r="B123" s="123">
        <f t="shared" si="19"/>
        <v>3</v>
      </c>
      <c r="C123" s="257">
        <f t="shared" si="92"/>
        <v>13</v>
      </c>
      <c r="D123" s="258">
        <f t="shared" si="92"/>
        <v>0</v>
      </c>
      <c r="E123" s="259">
        <f t="shared" si="92"/>
        <v>0</v>
      </c>
      <c r="F123" s="260">
        <f t="shared" si="92"/>
        <v>0</v>
      </c>
      <c r="G123" s="259">
        <f t="shared" si="22"/>
        <v>0</v>
      </c>
      <c r="H123" s="260">
        <f t="shared" si="23"/>
        <v>0.6</v>
      </c>
      <c r="I123" s="259">
        <f t="shared" si="89"/>
        <v>0</v>
      </c>
      <c r="J123" s="259">
        <f t="shared" si="24"/>
        <v>1</v>
      </c>
      <c r="K123" s="261">
        <f t="shared" si="25"/>
        <v>1.05</v>
      </c>
      <c r="L123" s="259">
        <f t="shared" si="26"/>
        <v>1</v>
      </c>
      <c r="M123" s="262">
        <f t="shared" si="78"/>
        <v>1E-3</v>
      </c>
      <c r="N123" s="259">
        <f t="shared" si="90"/>
        <v>0</v>
      </c>
      <c r="O123" s="259">
        <f t="shared" si="27"/>
        <v>0</v>
      </c>
      <c r="P123" s="260">
        <f t="shared" si="80"/>
        <v>0</v>
      </c>
      <c r="Q123" s="259" t="b">
        <f t="shared" si="29"/>
        <v>0</v>
      </c>
      <c r="R123" s="260">
        <f t="shared" si="30"/>
        <v>0</v>
      </c>
      <c r="S123" s="259">
        <f t="shared" si="31"/>
        <v>0</v>
      </c>
      <c r="T123" s="259">
        <f t="shared" si="69"/>
        <v>0</v>
      </c>
      <c r="U123" s="259">
        <f t="shared" si="33"/>
        <v>0</v>
      </c>
      <c r="V123" s="259">
        <f t="shared" si="81"/>
        <v>0</v>
      </c>
      <c r="W123" s="262">
        <f t="shared" si="82"/>
        <v>1.4E-3</v>
      </c>
      <c r="X123" s="259">
        <f t="shared" si="35"/>
        <v>0</v>
      </c>
      <c r="Y123" s="260">
        <f t="shared" si="70"/>
        <v>0</v>
      </c>
      <c r="Z123" s="259">
        <f t="shared" si="37"/>
        <v>0</v>
      </c>
      <c r="AA123" s="259">
        <f t="shared" si="71"/>
        <v>0</v>
      </c>
      <c r="AB123" s="259">
        <f t="shared" si="39"/>
        <v>0</v>
      </c>
      <c r="AC123" s="263">
        <f t="shared" si="83"/>
        <v>0.2</v>
      </c>
      <c r="AD123" s="259">
        <f t="shared" si="40"/>
        <v>0</v>
      </c>
      <c r="AE123" s="259">
        <f t="shared" si="41"/>
        <v>770</v>
      </c>
      <c r="AF123" s="264">
        <f t="shared" si="93"/>
        <v>0</v>
      </c>
      <c r="AG123" s="265">
        <f t="shared" si="93"/>
        <v>0</v>
      </c>
      <c r="AH123" s="265">
        <f t="shared" si="93"/>
        <v>0</v>
      </c>
      <c r="AI123" s="265">
        <f t="shared" si="93"/>
        <v>0</v>
      </c>
      <c r="AJ123" s="278">
        <f t="shared" si="93"/>
        <v>0</v>
      </c>
      <c r="AK123" s="278">
        <f t="shared" si="45"/>
        <v>2021</v>
      </c>
      <c r="AL123" s="260">
        <f t="shared" si="73"/>
        <v>0</v>
      </c>
      <c r="AM123" s="260">
        <f t="shared" si="47"/>
        <v>0</v>
      </c>
      <c r="AN123" s="260">
        <f t="shared" si="48"/>
        <v>1</v>
      </c>
      <c r="AO123" s="259">
        <f t="shared" si="49"/>
        <v>0</v>
      </c>
      <c r="AP123" s="261">
        <f t="shared" si="50"/>
        <v>0.6</v>
      </c>
      <c r="AQ123" s="259">
        <f t="shared" si="65"/>
        <v>0</v>
      </c>
      <c r="AR123" s="259">
        <f t="shared" si="51"/>
        <v>1</v>
      </c>
      <c r="AS123" s="262">
        <f t="shared" si="84"/>
        <v>4.0000000000000002E-4</v>
      </c>
      <c r="AT123" s="259">
        <f t="shared" si="91"/>
        <v>0</v>
      </c>
      <c r="AU123" s="259">
        <f t="shared" si="52"/>
        <v>0</v>
      </c>
      <c r="AV123" s="260">
        <f t="shared" si="86"/>
        <v>0</v>
      </c>
      <c r="AW123" s="259">
        <f t="shared" si="54"/>
        <v>0</v>
      </c>
      <c r="AX123" s="259">
        <f t="shared" si="74"/>
        <v>0</v>
      </c>
      <c r="AY123" s="259">
        <f t="shared" si="56"/>
        <v>0</v>
      </c>
      <c r="AZ123" s="92">
        <f t="shared" si="57"/>
        <v>0</v>
      </c>
      <c r="BA123" s="266">
        <f t="shared" si="75"/>
        <v>0</v>
      </c>
      <c r="BB123" s="92">
        <f t="shared" si="59"/>
        <v>0</v>
      </c>
    </row>
    <row r="124" spans="1:54" x14ac:dyDescent="0.2">
      <c r="A124" s="278">
        <f t="shared" si="76"/>
        <v>2021</v>
      </c>
      <c r="B124" s="123">
        <f t="shared" si="19"/>
        <v>3</v>
      </c>
      <c r="C124" s="257">
        <f t="shared" si="92"/>
        <v>14</v>
      </c>
      <c r="D124" s="258">
        <f t="shared" si="92"/>
        <v>0</v>
      </c>
      <c r="E124" s="259">
        <f t="shared" si="92"/>
        <v>0</v>
      </c>
      <c r="F124" s="260">
        <f t="shared" si="92"/>
        <v>0</v>
      </c>
      <c r="G124" s="259">
        <f t="shared" si="22"/>
        <v>0</v>
      </c>
      <c r="H124" s="260">
        <f t="shared" si="23"/>
        <v>0.6</v>
      </c>
      <c r="I124" s="259">
        <f t="shared" si="89"/>
        <v>0</v>
      </c>
      <c r="J124" s="259">
        <f t="shared" si="24"/>
        <v>1</v>
      </c>
      <c r="K124" s="261">
        <f t="shared" si="25"/>
        <v>1.05</v>
      </c>
      <c r="L124" s="259">
        <f t="shared" si="26"/>
        <v>1</v>
      </c>
      <c r="M124" s="262">
        <f t="shared" si="78"/>
        <v>1E-3</v>
      </c>
      <c r="N124" s="259">
        <f t="shared" si="90"/>
        <v>0</v>
      </c>
      <c r="O124" s="259">
        <f t="shared" si="27"/>
        <v>0</v>
      </c>
      <c r="P124" s="260">
        <f t="shared" si="80"/>
        <v>0</v>
      </c>
      <c r="Q124" s="259" t="b">
        <f t="shared" si="29"/>
        <v>0</v>
      </c>
      <c r="R124" s="260">
        <f t="shared" si="30"/>
        <v>0</v>
      </c>
      <c r="S124" s="259">
        <f t="shared" si="31"/>
        <v>0</v>
      </c>
      <c r="T124" s="259">
        <f t="shared" si="69"/>
        <v>0</v>
      </c>
      <c r="U124" s="259">
        <f t="shared" si="33"/>
        <v>0</v>
      </c>
      <c r="V124" s="259">
        <f t="shared" si="81"/>
        <v>0</v>
      </c>
      <c r="W124" s="262">
        <f t="shared" si="82"/>
        <v>1.4E-3</v>
      </c>
      <c r="X124" s="259">
        <f t="shared" si="35"/>
        <v>0</v>
      </c>
      <c r="Y124" s="260">
        <f t="shared" si="70"/>
        <v>0</v>
      </c>
      <c r="Z124" s="259">
        <f t="shared" si="37"/>
        <v>0</v>
      </c>
      <c r="AA124" s="259">
        <f t="shared" si="71"/>
        <v>0</v>
      </c>
      <c r="AB124" s="259">
        <f t="shared" si="39"/>
        <v>0</v>
      </c>
      <c r="AC124" s="263">
        <f t="shared" si="83"/>
        <v>0.2</v>
      </c>
      <c r="AD124" s="259">
        <f t="shared" si="40"/>
        <v>0</v>
      </c>
      <c r="AE124" s="259">
        <f t="shared" si="41"/>
        <v>770</v>
      </c>
      <c r="AF124" s="264">
        <f t="shared" si="93"/>
        <v>0</v>
      </c>
      <c r="AG124" s="265">
        <f t="shared" si="93"/>
        <v>0</v>
      </c>
      <c r="AH124" s="265">
        <f t="shared" si="93"/>
        <v>0</v>
      </c>
      <c r="AI124" s="265">
        <f t="shared" si="93"/>
        <v>0</v>
      </c>
      <c r="AJ124" s="278">
        <f t="shared" si="93"/>
        <v>0</v>
      </c>
      <c r="AK124" s="278">
        <f t="shared" si="45"/>
        <v>2021</v>
      </c>
      <c r="AL124" s="260">
        <f t="shared" si="73"/>
        <v>0</v>
      </c>
      <c r="AM124" s="260">
        <f t="shared" si="47"/>
        <v>0</v>
      </c>
      <c r="AN124" s="260">
        <f t="shared" si="48"/>
        <v>1</v>
      </c>
      <c r="AO124" s="259">
        <f t="shared" si="49"/>
        <v>0</v>
      </c>
      <c r="AP124" s="261">
        <f t="shared" si="50"/>
        <v>0.6</v>
      </c>
      <c r="AQ124" s="259">
        <f t="shared" si="65"/>
        <v>0</v>
      </c>
      <c r="AR124" s="259">
        <f t="shared" si="51"/>
        <v>1</v>
      </c>
      <c r="AS124" s="262">
        <f t="shared" si="84"/>
        <v>4.0000000000000002E-4</v>
      </c>
      <c r="AT124" s="259">
        <f t="shared" si="91"/>
        <v>0</v>
      </c>
      <c r="AU124" s="259">
        <f t="shared" si="52"/>
        <v>0</v>
      </c>
      <c r="AV124" s="260">
        <f t="shared" si="86"/>
        <v>0</v>
      </c>
      <c r="AW124" s="259">
        <f t="shared" si="54"/>
        <v>0</v>
      </c>
      <c r="AX124" s="259">
        <f t="shared" si="74"/>
        <v>0</v>
      </c>
      <c r="AY124" s="259">
        <f t="shared" si="56"/>
        <v>0</v>
      </c>
      <c r="AZ124" s="92">
        <f t="shared" si="57"/>
        <v>0</v>
      </c>
      <c r="BA124" s="266">
        <f t="shared" si="75"/>
        <v>0</v>
      </c>
      <c r="BB124" s="92">
        <f t="shared" si="59"/>
        <v>0</v>
      </c>
    </row>
    <row r="125" spans="1:54" x14ac:dyDescent="0.2">
      <c r="A125" s="278">
        <f t="shared" si="76"/>
        <v>2021</v>
      </c>
      <c r="B125" s="123">
        <f t="shared" ref="B125:B188" si="94">A125-$E$1+1</f>
        <v>3</v>
      </c>
      <c r="C125" s="257">
        <f t="shared" si="92"/>
        <v>15</v>
      </c>
      <c r="D125" s="258">
        <f t="shared" si="92"/>
        <v>0</v>
      </c>
      <c r="E125" s="259">
        <f t="shared" si="92"/>
        <v>0</v>
      </c>
      <c r="F125" s="260">
        <f t="shared" si="92"/>
        <v>0</v>
      </c>
      <c r="G125" s="259">
        <f t="shared" ref="G125:G188" si="95">E125*(1+F125)^(B125-1)</f>
        <v>0</v>
      </c>
      <c r="H125" s="260">
        <f t="shared" ref="H125:H188" si="96">VLOOKUP(A125,$M$39:$N$55,2,FALSE)</f>
        <v>0.6</v>
      </c>
      <c r="I125" s="259">
        <f t="shared" si="89"/>
        <v>0</v>
      </c>
      <c r="J125" s="259">
        <f t="shared" ref="J125:J188" si="97">MATCH(G125,$AB$47:$AB$49,1)</f>
        <v>1</v>
      </c>
      <c r="K125" s="261">
        <f t="shared" ref="K125:K188" si="98">INDEX($AC$47:$AC$49,J125)</f>
        <v>1.05</v>
      </c>
      <c r="L125" s="259">
        <f t="shared" ref="L125:L188" si="99">MATCH(I125,$C$39:$C$42,1)</f>
        <v>1</v>
      </c>
      <c r="M125" s="262">
        <f t="shared" si="78"/>
        <v>1E-3</v>
      </c>
      <c r="N125" s="259">
        <f t="shared" si="90"/>
        <v>0</v>
      </c>
      <c r="O125" s="259">
        <f t="shared" ref="O125:O188" si="100">I125*M125-N125</f>
        <v>0</v>
      </c>
      <c r="P125" s="260">
        <f t="shared" si="80"/>
        <v>0</v>
      </c>
      <c r="Q125" s="259" t="b">
        <f t="shared" ref="Q125:Q188" si="101">AND(O125&gt;$E$45,P125=$E$44)</f>
        <v>0</v>
      </c>
      <c r="R125" s="260">
        <f t="shared" ref="R125:R188" si="102">IF(Q125,$E$46,P125)</f>
        <v>0</v>
      </c>
      <c r="S125" s="259">
        <f t="shared" ref="S125:S188" si="103">O125*(1-R125)</f>
        <v>0</v>
      </c>
      <c r="T125" s="259">
        <f t="shared" si="69"/>
        <v>0</v>
      </c>
      <c r="U125" s="259">
        <f t="shared" ref="U125:U188" si="104">MIN(S125,T125)</f>
        <v>0</v>
      </c>
      <c r="V125" s="259">
        <f t="shared" si="81"/>
        <v>0</v>
      </c>
      <c r="W125" s="262">
        <f t="shared" si="82"/>
        <v>1.4E-3</v>
      </c>
      <c r="X125" s="259">
        <f t="shared" ref="X125:X188" si="105">I125*V125*W125</f>
        <v>0</v>
      </c>
      <c r="Y125" s="260">
        <f t="shared" si="70"/>
        <v>0</v>
      </c>
      <c r="Z125" s="259">
        <f t="shared" ref="Z125:Z188" si="106">X125*(1-Y125)</f>
        <v>0</v>
      </c>
      <c r="AA125" s="259">
        <f t="shared" si="71"/>
        <v>0</v>
      </c>
      <c r="AB125" s="259">
        <f t="shared" ref="AB125:AB188" si="107">MIN(Z125,AA125)</f>
        <v>0</v>
      </c>
      <c r="AC125" s="263">
        <f t="shared" si="83"/>
        <v>0.2</v>
      </c>
      <c r="AD125" s="259">
        <f t="shared" ref="AD125:AD188" si="108">U125*AC125</f>
        <v>0</v>
      </c>
      <c r="AE125" s="259">
        <f t="shared" ref="AE125:AE188" si="109">VLOOKUP($A125,$X$39:$Y$55,2,FALSE)</f>
        <v>770</v>
      </c>
      <c r="AF125" s="264">
        <f t="shared" si="93"/>
        <v>0</v>
      </c>
      <c r="AG125" s="265">
        <f t="shared" si="93"/>
        <v>0</v>
      </c>
      <c r="AH125" s="265">
        <f t="shared" si="93"/>
        <v>0</v>
      </c>
      <c r="AI125" s="265">
        <f t="shared" si="93"/>
        <v>0</v>
      </c>
      <c r="AJ125" s="278">
        <f t="shared" si="93"/>
        <v>0</v>
      </c>
      <c r="AK125" s="278">
        <f t="shared" ref="AK125:AK188" si="110">A125-AJ125</f>
        <v>2021</v>
      </c>
      <c r="AL125" s="260">
        <f t="shared" si="73"/>
        <v>0</v>
      </c>
      <c r="AM125" s="260">
        <f t="shared" ref="AM125:AM188" si="111">IFERROR(VLOOKUP(AL125,$AC$39:$AD$43,2,FALSE),)</f>
        <v>0</v>
      </c>
      <c r="AN125" s="260">
        <f t="shared" ref="AN125:AN188" si="112">MAX(1-AL125*AK125,AM125)</f>
        <v>1</v>
      </c>
      <c r="AO125" s="259">
        <f t="shared" ref="AO125:AO188" si="113">AE125*AF125*AG125*AH125*AI125*AN125</f>
        <v>0</v>
      </c>
      <c r="AP125" s="261">
        <f t="shared" ref="AP125:AP188" si="114">H125</f>
        <v>0.6</v>
      </c>
      <c r="AQ125" s="259">
        <f t="shared" si="65"/>
        <v>0</v>
      </c>
      <c r="AR125" s="259">
        <f t="shared" ref="AR125:AR188" si="115">MATCH($AQ125,$H$39:$H$44,1)</f>
        <v>1</v>
      </c>
      <c r="AS125" s="262">
        <f t="shared" si="84"/>
        <v>4.0000000000000002E-4</v>
      </c>
      <c r="AT125" s="259">
        <f t="shared" si="91"/>
        <v>0</v>
      </c>
      <c r="AU125" s="259">
        <f t="shared" ref="AU125:AU188" si="116">(AQ125*AS125-AT125)</f>
        <v>0</v>
      </c>
      <c r="AV125" s="260">
        <f t="shared" si="86"/>
        <v>0</v>
      </c>
      <c r="AW125" s="259">
        <f t="shared" ref="AW125:AW188" si="117">AU125*(1-AV125)</f>
        <v>0</v>
      </c>
      <c r="AX125" s="259">
        <f t="shared" si="74"/>
        <v>0</v>
      </c>
      <c r="AY125" s="259">
        <f t="shared" ref="AY125:AY188" si="118">MIN(AW125,AX125)</f>
        <v>0</v>
      </c>
      <c r="AZ125" s="92">
        <f t="shared" ref="AZ125:AZ188" si="119">U125+AB125+AD125+AY125</f>
        <v>0</v>
      </c>
      <c r="BA125" s="266">
        <f t="shared" si="75"/>
        <v>0</v>
      </c>
      <c r="BB125" s="92">
        <f t="shared" ref="BB125:BB188" si="120">AZ125*BA125</f>
        <v>0</v>
      </c>
    </row>
    <row r="126" spans="1:54" x14ac:dyDescent="0.2">
      <c r="A126" s="278">
        <f t="shared" si="76"/>
        <v>2021</v>
      </c>
      <c r="B126" s="123">
        <f t="shared" si="94"/>
        <v>3</v>
      </c>
      <c r="C126" s="257">
        <f t="shared" si="92"/>
        <v>16</v>
      </c>
      <c r="D126" s="258">
        <f t="shared" si="92"/>
        <v>0</v>
      </c>
      <c r="E126" s="259">
        <f t="shared" si="92"/>
        <v>0</v>
      </c>
      <c r="F126" s="260">
        <f t="shared" si="92"/>
        <v>0</v>
      </c>
      <c r="G126" s="259">
        <f t="shared" si="95"/>
        <v>0</v>
      </c>
      <c r="H126" s="260">
        <f t="shared" si="96"/>
        <v>0.6</v>
      </c>
      <c r="I126" s="259">
        <f t="shared" si="89"/>
        <v>0</v>
      </c>
      <c r="J126" s="259">
        <f t="shared" si="97"/>
        <v>1</v>
      </c>
      <c r="K126" s="261">
        <f t="shared" si="98"/>
        <v>1.05</v>
      </c>
      <c r="L126" s="259">
        <f t="shared" si="99"/>
        <v>1</v>
      </c>
      <c r="M126" s="262">
        <f t="shared" si="78"/>
        <v>1E-3</v>
      </c>
      <c r="N126" s="259">
        <f t="shared" si="90"/>
        <v>0</v>
      </c>
      <c r="O126" s="259">
        <f t="shared" si="100"/>
        <v>0</v>
      </c>
      <c r="P126" s="260">
        <f t="shared" si="80"/>
        <v>0</v>
      </c>
      <c r="Q126" s="259" t="b">
        <f t="shared" si="101"/>
        <v>0</v>
      </c>
      <c r="R126" s="260">
        <f t="shared" si="102"/>
        <v>0</v>
      </c>
      <c r="S126" s="259">
        <f t="shared" si="103"/>
        <v>0</v>
      </c>
      <c r="T126" s="259">
        <f t="shared" si="69"/>
        <v>0</v>
      </c>
      <c r="U126" s="259">
        <f t="shared" si="104"/>
        <v>0</v>
      </c>
      <c r="V126" s="259">
        <f t="shared" si="81"/>
        <v>0</v>
      </c>
      <c r="W126" s="262">
        <f t="shared" si="82"/>
        <v>1.4E-3</v>
      </c>
      <c r="X126" s="259">
        <f t="shared" si="105"/>
        <v>0</v>
      </c>
      <c r="Y126" s="260">
        <f t="shared" si="70"/>
        <v>0</v>
      </c>
      <c r="Z126" s="259">
        <f t="shared" si="106"/>
        <v>0</v>
      </c>
      <c r="AA126" s="259">
        <f t="shared" si="71"/>
        <v>0</v>
      </c>
      <c r="AB126" s="259">
        <f t="shared" si="107"/>
        <v>0</v>
      </c>
      <c r="AC126" s="263">
        <f t="shared" si="83"/>
        <v>0.2</v>
      </c>
      <c r="AD126" s="259">
        <f t="shared" si="108"/>
        <v>0</v>
      </c>
      <c r="AE126" s="259">
        <f t="shared" si="109"/>
        <v>770</v>
      </c>
      <c r="AF126" s="264">
        <f t="shared" si="93"/>
        <v>0</v>
      </c>
      <c r="AG126" s="265">
        <f t="shared" si="93"/>
        <v>0</v>
      </c>
      <c r="AH126" s="265">
        <f t="shared" si="93"/>
        <v>0</v>
      </c>
      <c r="AI126" s="265">
        <f t="shared" si="93"/>
        <v>0</v>
      </c>
      <c r="AJ126" s="278">
        <f t="shared" si="93"/>
        <v>0</v>
      </c>
      <c r="AK126" s="278">
        <f t="shared" si="110"/>
        <v>2021</v>
      </c>
      <c r="AL126" s="260">
        <f t="shared" si="73"/>
        <v>0</v>
      </c>
      <c r="AM126" s="260">
        <f t="shared" si="111"/>
        <v>0</v>
      </c>
      <c r="AN126" s="260">
        <f t="shared" si="112"/>
        <v>1</v>
      </c>
      <c r="AO126" s="259">
        <f t="shared" si="113"/>
        <v>0</v>
      </c>
      <c r="AP126" s="261">
        <f t="shared" si="114"/>
        <v>0.6</v>
      </c>
      <c r="AQ126" s="259">
        <f t="shared" ref="AQ126:AQ189" si="121">AO126*AP126</f>
        <v>0</v>
      </c>
      <c r="AR126" s="259">
        <f t="shared" si="115"/>
        <v>1</v>
      </c>
      <c r="AS126" s="262">
        <f t="shared" si="84"/>
        <v>4.0000000000000002E-4</v>
      </c>
      <c r="AT126" s="259">
        <f t="shared" si="91"/>
        <v>0</v>
      </c>
      <c r="AU126" s="259">
        <f t="shared" si="116"/>
        <v>0</v>
      </c>
      <c r="AV126" s="260">
        <f t="shared" si="86"/>
        <v>0</v>
      </c>
      <c r="AW126" s="259">
        <f t="shared" si="117"/>
        <v>0</v>
      </c>
      <c r="AX126" s="259">
        <f t="shared" si="74"/>
        <v>0</v>
      </c>
      <c r="AY126" s="259">
        <f t="shared" si="118"/>
        <v>0</v>
      </c>
      <c r="AZ126" s="92">
        <f t="shared" si="119"/>
        <v>0</v>
      </c>
      <c r="BA126" s="266">
        <f t="shared" si="75"/>
        <v>0</v>
      </c>
      <c r="BB126" s="92">
        <f t="shared" si="120"/>
        <v>0</v>
      </c>
    </row>
    <row r="127" spans="1:54" x14ac:dyDescent="0.2">
      <c r="A127" s="278">
        <f t="shared" si="76"/>
        <v>2021</v>
      </c>
      <c r="B127" s="123">
        <f t="shared" si="94"/>
        <v>3</v>
      </c>
      <c r="C127" s="257">
        <f t="shared" si="92"/>
        <v>17</v>
      </c>
      <c r="D127" s="258">
        <f t="shared" si="92"/>
        <v>0</v>
      </c>
      <c r="E127" s="259">
        <f t="shared" si="92"/>
        <v>0</v>
      </c>
      <c r="F127" s="260">
        <f t="shared" si="92"/>
        <v>0</v>
      </c>
      <c r="G127" s="259">
        <f t="shared" si="95"/>
        <v>0</v>
      </c>
      <c r="H127" s="260">
        <f t="shared" si="96"/>
        <v>0.6</v>
      </c>
      <c r="I127" s="259">
        <f t="shared" si="89"/>
        <v>0</v>
      </c>
      <c r="J127" s="259">
        <f t="shared" si="97"/>
        <v>1</v>
      </c>
      <c r="K127" s="261">
        <f t="shared" si="98"/>
        <v>1.05</v>
      </c>
      <c r="L127" s="259">
        <f t="shared" si="99"/>
        <v>1</v>
      </c>
      <c r="M127" s="262">
        <f t="shared" si="78"/>
        <v>1E-3</v>
      </c>
      <c r="N127" s="259">
        <f t="shared" si="90"/>
        <v>0</v>
      </c>
      <c r="O127" s="259">
        <f t="shared" si="100"/>
        <v>0</v>
      </c>
      <c r="P127" s="260">
        <f t="shared" si="80"/>
        <v>0</v>
      </c>
      <c r="Q127" s="259" t="b">
        <f t="shared" si="101"/>
        <v>0</v>
      </c>
      <c r="R127" s="260">
        <f t="shared" si="102"/>
        <v>0</v>
      </c>
      <c r="S127" s="259">
        <f t="shared" si="103"/>
        <v>0</v>
      </c>
      <c r="T127" s="259">
        <f t="shared" si="69"/>
        <v>0</v>
      </c>
      <c r="U127" s="259">
        <f t="shared" si="104"/>
        <v>0</v>
      </c>
      <c r="V127" s="259">
        <f t="shared" si="81"/>
        <v>0</v>
      </c>
      <c r="W127" s="262">
        <f t="shared" si="82"/>
        <v>1.4E-3</v>
      </c>
      <c r="X127" s="259">
        <f t="shared" si="105"/>
        <v>0</v>
      </c>
      <c r="Y127" s="260">
        <f t="shared" si="70"/>
        <v>0</v>
      </c>
      <c r="Z127" s="259">
        <f t="shared" si="106"/>
        <v>0</v>
      </c>
      <c r="AA127" s="259">
        <f t="shared" si="71"/>
        <v>0</v>
      </c>
      <c r="AB127" s="259">
        <f t="shared" si="107"/>
        <v>0</v>
      </c>
      <c r="AC127" s="263">
        <f t="shared" si="83"/>
        <v>0.2</v>
      </c>
      <c r="AD127" s="259">
        <f t="shared" si="108"/>
        <v>0</v>
      </c>
      <c r="AE127" s="259">
        <f t="shared" si="109"/>
        <v>770</v>
      </c>
      <c r="AF127" s="264">
        <f t="shared" si="93"/>
        <v>0</v>
      </c>
      <c r="AG127" s="265">
        <f t="shared" si="93"/>
        <v>0</v>
      </c>
      <c r="AH127" s="265">
        <f t="shared" si="93"/>
        <v>0</v>
      </c>
      <c r="AI127" s="265">
        <f t="shared" si="93"/>
        <v>0</v>
      </c>
      <c r="AJ127" s="278">
        <f t="shared" si="93"/>
        <v>0</v>
      </c>
      <c r="AK127" s="278">
        <f t="shared" si="110"/>
        <v>2021</v>
      </c>
      <c r="AL127" s="260">
        <f t="shared" si="73"/>
        <v>0</v>
      </c>
      <c r="AM127" s="260">
        <f t="shared" si="111"/>
        <v>0</v>
      </c>
      <c r="AN127" s="260">
        <f t="shared" si="112"/>
        <v>1</v>
      </c>
      <c r="AO127" s="259">
        <f t="shared" si="113"/>
        <v>0</v>
      </c>
      <c r="AP127" s="261">
        <f t="shared" si="114"/>
        <v>0.6</v>
      </c>
      <c r="AQ127" s="259">
        <f t="shared" si="121"/>
        <v>0</v>
      </c>
      <c r="AR127" s="259">
        <f t="shared" si="115"/>
        <v>1</v>
      </c>
      <c r="AS127" s="262">
        <f t="shared" si="84"/>
        <v>4.0000000000000002E-4</v>
      </c>
      <c r="AT127" s="259">
        <f t="shared" si="91"/>
        <v>0</v>
      </c>
      <c r="AU127" s="259">
        <f t="shared" si="116"/>
        <v>0</v>
      </c>
      <c r="AV127" s="260">
        <f t="shared" si="86"/>
        <v>0</v>
      </c>
      <c r="AW127" s="259">
        <f t="shared" si="117"/>
        <v>0</v>
      </c>
      <c r="AX127" s="259">
        <f t="shared" si="74"/>
        <v>0</v>
      </c>
      <c r="AY127" s="259">
        <f t="shared" si="118"/>
        <v>0</v>
      </c>
      <c r="AZ127" s="92">
        <f t="shared" si="119"/>
        <v>0</v>
      </c>
      <c r="BA127" s="266">
        <f t="shared" si="75"/>
        <v>0</v>
      </c>
      <c r="BB127" s="92">
        <f t="shared" si="120"/>
        <v>0</v>
      </c>
    </row>
    <row r="128" spans="1:54" x14ac:dyDescent="0.2">
      <c r="A128" s="278">
        <f t="shared" si="76"/>
        <v>2021</v>
      </c>
      <c r="B128" s="123">
        <f t="shared" si="94"/>
        <v>3</v>
      </c>
      <c r="C128" s="257">
        <f t="shared" si="92"/>
        <v>18</v>
      </c>
      <c r="D128" s="258">
        <f t="shared" si="92"/>
        <v>0</v>
      </c>
      <c r="E128" s="259">
        <f t="shared" si="92"/>
        <v>0</v>
      </c>
      <c r="F128" s="260">
        <f t="shared" si="92"/>
        <v>0</v>
      </c>
      <c r="G128" s="259">
        <f t="shared" si="95"/>
        <v>0</v>
      </c>
      <c r="H128" s="260">
        <f t="shared" si="96"/>
        <v>0.6</v>
      </c>
      <c r="I128" s="259">
        <f t="shared" si="89"/>
        <v>0</v>
      </c>
      <c r="J128" s="259">
        <f t="shared" si="97"/>
        <v>1</v>
      </c>
      <c r="K128" s="261">
        <f t="shared" si="98"/>
        <v>1.05</v>
      </c>
      <c r="L128" s="259">
        <f t="shared" si="99"/>
        <v>1</v>
      </c>
      <c r="M128" s="262">
        <f t="shared" si="78"/>
        <v>1E-3</v>
      </c>
      <c r="N128" s="259">
        <f t="shared" si="90"/>
        <v>0</v>
      </c>
      <c r="O128" s="259">
        <f t="shared" si="100"/>
        <v>0</v>
      </c>
      <c r="P128" s="260">
        <f t="shared" si="80"/>
        <v>0</v>
      </c>
      <c r="Q128" s="259" t="b">
        <f t="shared" si="101"/>
        <v>0</v>
      </c>
      <c r="R128" s="260">
        <f t="shared" si="102"/>
        <v>0</v>
      </c>
      <c r="S128" s="259">
        <f t="shared" si="103"/>
        <v>0</v>
      </c>
      <c r="T128" s="259">
        <f t="shared" si="69"/>
        <v>0</v>
      </c>
      <c r="U128" s="259">
        <f t="shared" si="104"/>
        <v>0</v>
      </c>
      <c r="V128" s="259">
        <f t="shared" si="81"/>
        <v>0</v>
      </c>
      <c r="W128" s="262">
        <f t="shared" si="82"/>
        <v>1.4E-3</v>
      </c>
      <c r="X128" s="259">
        <f t="shared" si="105"/>
        <v>0</v>
      </c>
      <c r="Y128" s="260">
        <f t="shared" si="70"/>
        <v>0</v>
      </c>
      <c r="Z128" s="259">
        <f t="shared" si="106"/>
        <v>0</v>
      </c>
      <c r="AA128" s="259">
        <f t="shared" si="71"/>
        <v>0</v>
      </c>
      <c r="AB128" s="259">
        <f t="shared" si="107"/>
        <v>0</v>
      </c>
      <c r="AC128" s="263">
        <f t="shared" si="83"/>
        <v>0.2</v>
      </c>
      <c r="AD128" s="259">
        <f t="shared" si="108"/>
        <v>0</v>
      </c>
      <c r="AE128" s="259">
        <f t="shared" si="109"/>
        <v>770</v>
      </c>
      <c r="AF128" s="264">
        <f t="shared" si="93"/>
        <v>0</v>
      </c>
      <c r="AG128" s="265">
        <f t="shared" si="93"/>
        <v>0</v>
      </c>
      <c r="AH128" s="265">
        <f t="shared" si="93"/>
        <v>0</v>
      </c>
      <c r="AI128" s="265">
        <f t="shared" si="93"/>
        <v>0</v>
      </c>
      <c r="AJ128" s="278">
        <f t="shared" si="93"/>
        <v>0</v>
      </c>
      <c r="AK128" s="278">
        <f t="shared" si="110"/>
        <v>2021</v>
      </c>
      <c r="AL128" s="260">
        <f t="shared" si="73"/>
        <v>0</v>
      </c>
      <c r="AM128" s="260">
        <f t="shared" si="111"/>
        <v>0</v>
      </c>
      <c r="AN128" s="260">
        <f t="shared" si="112"/>
        <v>1</v>
      </c>
      <c r="AO128" s="259">
        <f t="shared" si="113"/>
        <v>0</v>
      </c>
      <c r="AP128" s="261">
        <f t="shared" si="114"/>
        <v>0.6</v>
      </c>
      <c r="AQ128" s="259">
        <f t="shared" si="121"/>
        <v>0</v>
      </c>
      <c r="AR128" s="259">
        <f t="shared" si="115"/>
        <v>1</v>
      </c>
      <c r="AS128" s="262">
        <f t="shared" si="84"/>
        <v>4.0000000000000002E-4</v>
      </c>
      <c r="AT128" s="259">
        <f t="shared" si="91"/>
        <v>0</v>
      </c>
      <c r="AU128" s="259">
        <f t="shared" si="116"/>
        <v>0</v>
      </c>
      <c r="AV128" s="260">
        <f t="shared" si="86"/>
        <v>0</v>
      </c>
      <c r="AW128" s="259">
        <f t="shared" si="117"/>
        <v>0</v>
      </c>
      <c r="AX128" s="259">
        <f t="shared" si="74"/>
        <v>0</v>
      </c>
      <c r="AY128" s="259">
        <f t="shared" si="118"/>
        <v>0</v>
      </c>
      <c r="AZ128" s="92">
        <f t="shared" si="119"/>
        <v>0</v>
      </c>
      <c r="BA128" s="266">
        <f t="shared" si="75"/>
        <v>0</v>
      </c>
      <c r="BB128" s="92">
        <f t="shared" si="120"/>
        <v>0</v>
      </c>
    </row>
    <row r="129" spans="1:54" x14ac:dyDescent="0.2">
      <c r="A129" s="278">
        <f t="shared" si="76"/>
        <v>2021</v>
      </c>
      <c r="B129" s="123">
        <f t="shared" si="94"/>
        <v>3</v>
      </c>
      <c r="C129" s="257">
        <f t="shared" si="92"/>
        <v>19</v>
      </c>
      <c r="D129" s="258">
        <f t="shared" si="92"/>
        <v>0</v>
      </c>
      <c r="E129" s="259">
        <f t="shared" si="92"/>
        <v>0</v>
      </c>
      <c r="F129" s="260">
        <f t="shared" si="92"/>
        <v>0</v>
      </c>
      <c r="G129" s="259">
        <f t="shared" si="95"/>
        <v>0</v>
      </c>
      <c r="H129" s="260">
        <f t="shared" si="96"/>
        <v>0.6</v>
      </c>
      <c r="I129" s="259">
        <f t="shared" si="89"/>
        <v>0</v>
      </c>
      <c r="J129" s="259">
        <f t="shared" si="97"/>
        <v>1</v>
      </c>
      <c r="K129" s="261">
        <f t="shared" si="98"/>
        <v>1.05</v>
      </c>
      <c r="L129" s="259">
        <f t="shared" si="99"/>
        <v>1</v>
      </c>
      <c r="M129" s="262">
        <f t="shared" si="78"/>
        <v>1E-3</v>
      </c>
      <c r="N129" s="259">
        <f t="shared" si="90"/>
        <v>0</v>
      </c>
      <c r="O129" s="259">
        <f t="shared" si="100"/>
        <v>0</v>
      </c>
      <c r="P129" s="260">
        <f t="shared" si="80"/>
        <v>0</v>
      </c>
      <c r="Q129" s="259" t="b">
        <f t="shared" si="101"/>
        <v>0</v>
      </c>
      <c r="R129" s="260">
        <f t="shared" si="102"/>
        <v>0</v>
      </c>
      <c r="S129" s="259">
        <f t="shared" si="103"/>
        <v>0</v>
      </c>
      <c r="T129" s="259">
        <f t="shared" si="69"/>
        <v>0</v>
      </c>
      <c r="U129" s="259">
        <f t="shared" si="104"/>
        <v>0</v>
      </c>
      <c r="V129" s="259">
        <f t="shared" si="81"/>
        <v>0</v>
      </c>
      <c r="W129" s="262">
        <f t="shared" si="82"/>
        <v>1.4E-3</v>
      </c>
      <c r="X129" s="259">
        <f t="shared" si="105"/>
        <v>0</v>
      </c>
      <c r="Y129" s="260">
        <f t="shared" si="70"/>
        <v>0</v>
      </c>
      <c r="Z129" s="259">
        <f t="shared" si="106"/>
        <v>0</v>
      </c>
      <c r="AA129" s="259">
        <f t="shared" si="71"/>
        <v>0</v>
      </c>
      <c r="AB129" s="259">
        <f t="shared" si="107"/>
        <v>0</v>
      </c>
      <c r="AC129" s="263">
        <f t="shared" si="83"/>
        <v>0.2</v>
      </c>
      <c r="AD129" s="259">
        <f t="shared" si="108"/>
        <v>0</v>
      </c>
      <c r="AE129" s="259">
        <f t="shared" si="109"/>
        <v>770</v>
      </c>
      <c r="AF129" s="264">
        <f t="shared" si="93"/>
        <v>0</v>
      </c>
      <c r="AG129" s="265">
        <f t="shared" si="93"/>
        <v>0</v>
      </c>
      <c r="AH129" s="265">
        <f t="shared" si="93"/>
        <v>0</v>
      </c>
      <c r="AI129" s="265">
        <f t="shared" si="93"/>
        <v>0</v>
      </c>
      <c r="AJ129" s="278">
        <f t="shared" si="93"/>
        <v>0</v>
      </c>
      <c r="AK129" s="278">
        <f t="shared" si="110"/>
        <v>2021</v>
      </c>
      <c r="AL129" s="260">
        <f t="shared" si="73"/>
        <v>0</v>
      </c>
      <c r="AM129" s="260">
        <f t="shared" si="111"/>
        <v>0</v>
      </c>
      <c r="AN129" s="260">
        <f t="shared" si="112"/>
        <v>1</v>
      </c>
      <c r="AO129" s="259">
        <f t="shared" si="113"/>
        <v>0</v>
      </c>
      <c r="AP129" s="261">
        <f t="shared" si="114"/>
        <v>0.6</v>
      </c>
      <c r="AQ129" s="259">
        <f t="shared" si="121"/>
        <v>0</v>
      </c>
      <c r="AR129" s="259">
        <f t="shared" si="115"/>
        <v>1</v>
      </c>
      <c r="AS129" s="262">
        <f t="shared" si="84"/>
        <v>4.0000000000000002E-4</v>
      </c>
      <c r="AT129" s="259">
        <f t="shared" si="91"/>
        <v>0</v>
      </c>
      <c r="AU129" s="259">
        <f t="shared" si="116"/>
        <v>0</v>
      </c>
      <c r="AV129" s="260">
        <f t="shared" si="86"/>
        <v>0</v>
      </c>
      <c r="AW129" s="259">
        <f t="shared" si="117"/>
        <v>0</v>
      </c>
      <c r="AX129" s="259">
        <f t="shared" si="74"/>
        <v>0</v>
      </c>
      <c r="AY129" s="259">
        <f t="shared" si="118"/>
        <v>0</v>
      </c>
      <c r="AZ129" s="92">
        <f t="shared" si="119"/>
        <v>0</v>
      </c>
      <c r="BA129" s="266">
        <f t="shared" si="75"/>
        <v>0</v>
      </c>
      <c r="BB129" s="92">
        <f t="shared" si="120"/>
        <v>0</v>
      </c>
    </row>
    <row r="130" spans="1:54" x14ac:dyDescent="0.2">
      <c r="A130" s="278">
        <f t="shared" si="76"/>
        <v>2021</v>
      </c>
      <c r="B130" s="123">
        <f t="shared" si="94"/>
        <v>3</v>
      </c>
      <c r="C130" s="257">
        <f t="shared" si="92"/>
        <v>20</v>
      </c>
      <c r="D130" s="258">
        <f t="shared" si="92"/>
        <v>0</v>
      </c>
      <c r="E130" s="259">
        <f t="shared" si="92"/>
        <v>0</v>
      </c>
      <c r="F130" s="260">
        <f t="shared" si="92"/>
        <v>0</v>
      </c>
      <c r="G130" s="259">
        <f t="shared" si="95"/>
        <v>0</v>
      </c>
      <c r="H130" s="260">
        <f t="shared" si="96"/>
        <v>0.6</v>
      </c>
      <c r="I130" s="259">
        <f t="shared" si="89"/>
        <v>0</v>
      </c>
      <c r="J130" s="259">
        <f t="shared" si="97"/>
        <v>1</v>
      </c>
      <c r="K130" s="261">
        <f t="shared" si="98"/>
        <v>1.05</v>
      </c>
      <c r="L130" s="259">
        <f t="shared" si="99"/>
        <v>1</v>
      </c>
      <c r="M130" s="262">
        <f t="shared" si="78"/>
        <v>1E-3</v>
      </c>
      <c r="N130" s="259">
        <f t="shared" si="90"/>
        <v>0</v>
      </c>
      <c r="O130" s="259">
        <f t="shared" si="100"/>
        <v>0</v>
      </c>
      <c r="P130" s="260">
        <f t="shared" si="80"/>
        <v>0</v>
      </c>
      <c r="Q130" s="259" t="b">
        <f t="shared" si="101"/>
        <v>0</v>
      </c>
      <c r="R130" s="260">
        <f t="shared" si="102"/>
        <v>0</v>
      </c>
      <c r="S130" s="259">
        <f t="shared" si="103"/>
        <v>0</v>
      </c>
      <c r="T130" s="259">
        <f t="shared" si="69"/>
        <v>0</v>
      </c>
      <c r="U130" s="259">
        <f t="shared" si="104"/>
        <v>0</v>
      </c>
      <c r="V130" s="259">
        <f t="shared" si="81"/>
        <v>0</v>
      </c>
      <c r="W130" s="262">
        <f t="shared" si="82"/>
        <v>1.4E-3</v>
      </c>
      <c r="X130" s="259">
        <f t="shared" si="105"/>
        <v>0</v>
      </c>
      <c r="Y130" s="260">
        <f t="shared" si="70"/>
        <v>0</v>
      </c>
      <c r="Z130" s="259">
        <f t="shared" si="106"/>
        <v>0</v>
      </c>
      <c r="AA130" s="259">
        <f t="shared" si="71"/>
        <v>0</v>
      </c>
      <c r="AB130" s="259">
        <f t="shared" si="107"/>
        <v>0</v>
      </c>
      <c r="AC130" s="263">
        <f t="shared" si="83"/>
        <v>0.2</v>
      </c>
      <c r="AD130" s="259">
        <f t="shared" si="108"/>
        <v>0</v>
      </c>
      <c r="AE130" s="259">
        <f t="shared" si="109"/>
        <v>770</v>
      </c>
      <c r="AF130" s="264">
        <f t="shared" si="93"/>
        <v>0</v>
      </c>
      <c r="AG130" s="265">
        <f t="shared" si="93"/>
        <v>0</v>
      </c>
      <c r="AH130" s="265">
        <f t="shared" si="93"/>
        <v>0</v>
      </c>
      <c r="AI130" s="265">
        <f t="shared" si="93"/>
        <v>0</v>
      </c>
      <c r="AJ130" s="278">
        <f t="shared" si="93"/>
        <v>0</v>
      </c>
      <c r="AK130" s="278">
        <f t="shared" si="110"/>
        <v>2021</v>
      </c>
      <c r="AL130" s="260">
        <f t="shared" si="73"/>
        <v>0</v>
      </c>
      <c r="AM130" s="260">
        <f t="shared" si="111"/>
        <v>0</v>
      </c>
      <c r="AN130" s="260">
        <f t="shared" si="112"/>
        <v>1</v>
      </c>
      <c r="AO130" s="259">
        <f t="shared" si="113"/>
        <v>0</v>
      </c>
      <c r="AP130" s="261">
        <f t="shared" si="114"/>
        <v>0.6</v>
      </c>
      <c r="AQ130" s="259">
        <f t="shared" si="121"/>
        <v>0</v>
      </c>
      <c r="AR130" s="259">
        <f t="shared" si="115"/>
        <v>1</v>
      </c>
      <c r="AS130" s="262">
        <f t="shared" si="84"/>
        <v>4.0000000000000002E-4</v>
      </c>
      <c r="AT130" s="259">
        <f t="shared" si="91"/>
        <v>0</v>
      </c>
      <c r="AU130" s="259">
        <f t="shared" si="116"/>
        <v>0</v>
      </c>
      <c r="AV130" s="260">
        <f t="shared" si="86"/>
        <v>0</v>
      </c>
      <c r="AW130" s="259">
        <f t="shared" si="117"/>
        <v>0</v>
      </c>
      <c r="AX130" s="259">
        <f t="shared" si="74"/>
        <v>0</v>
      </c>
      <c r="AY130" s="259">
        <f t="shared" si="118"/>
        <v>0</v>
      </c>
      <c r="AZ130" s="92">
        <f t="shared" si="119"/>
        <v>0</v>
      </c>
      <c r="BA130" s="266">
        <f t="shared" si="75"/>
        <v>0</v>
      </c>
      <c r="BB130" s="92">
        <f t="shared" si="120"/>
        <v>0</v>
      </c>
    </row>
    <row r="131" spans="1:54" x14ac:dyDescent="0.2">
      <c r="A131" s="278">
        <f t="shared" si="76"/>
        <v>2021</v>
      </c>
      <c r="B131" s="123">
        <f t="shared" si="94"/>
        <v>3</v>
      </c>
      <c r="C131" s="257">
        <f t="shared" si="92"/>
        <v>21</v>
      </c>
      <c r="D131" s="258">
        <f t="shared" si="92"/>
        <v>0</v>
      </c>
      <c r="E131" s="259">
        <f t="shared" si="92"/>
        <v>0</v>
      </c>
      <c r="F131" s="260">
        <f t="shared" si="92"/>
        <v>0</v>
      </c>
      <c r="G131" s="259">
        <f t="shared" si="95"/>
        <v>0</v>
      </c>
      <c r="H131" s="260">
        <f t="shared" si="96"/>
        <v>0.6</v>
      </c>
      <c r="I131" s="259">
        <f t="shared" si="89"/>
        <v>0</v>
      </c>
      <c r="J131" s="259">
        <f t="shared" si="97"/>
        <v>1</v>
      </c>
      <c r="K131" s="261">
        <f t="shared" si="98"/>
        <v>1.05</v>
      </c>
      <c r="L131" s="259">
        <f t="shared" si="99"/>
        <v>1</v>
      </c>
      <c r="M131" s="262">
        <f t="shared" si="78"/>
        <v>1E-3</v>
      </c>
      <c r="N131" s="259">
        <f t="shared" si="90"/>
        <v>0</v>
      </c>
      <c r="O131" s="259">
        <f t="shared" si="100"/>
        <v>0</v>
      </c>
      <c r="P131" s="260">
        <f t="shared" si="80"/>
        <v>0</v>
      </c>
      <c r="Q131" s="259" t="b">
        <f t="shared" si="101"/>
        <v>0</v>
      </c>
      <c r="R131" s="260">
        <f t="shared" si="102"/>
        <v>0</v>
      </c>
      <c r="S131" s="259">
        <f t="shared" si="103"/>
        <v>0</v>
      </c>
      <c r="T131" s="259">
        <f t="shared" si="69"/>
        <v>0</v>
      </c>
      <c r="U131" s="259">
        <f t="shared" si="104"/>
        <v>0</v>
      </c>
      <c r="V131" s="259">
        <f t="shared" si="81"/>
        <v>0</v>
      </c>
      <c r="W131" s="262">
        <f t="shared" si="82"/>
        <v>1.4E-3</v>
      </c>
      <c r="X131" s="259">
        <f t="shared" si="105"/>
        <v>0</v>
      </c>
      <c r="Y131" s="260">
        <f t="shared" si="70"/>
        <v>0</v>
      </c>
      <c r="Z131" s="259">
        <f t="shared" si="106"/>
        <v>0</v>
      </c>
      <c r="AA131" s="259">
        <f t="shared" si="71"/>
        <v>0</v>
      </c>
      <c r="AB131" s="259">
        <f t="shared" si="107"/>
        <v>0</v>
      </c>
      <c r="AC131" s="263">
        <f t="shared" si="83"/>
        <v>0.2</v>
      </c>
      <c r="AD131" s="259">
        <f t="shared" si="108"/>
        <v>0</v>
      </c>
      <c r="AE131" s="259">
        <f t="shared" si="109"/>
        <v>770</v>
      </c>
      <c r="AF131" s="264">
        <f t="shared" si="93"/>
        <v>0</v>
      </c>
      <c r="AG131" s="265">
        <f t="shared" si="93"/>
        <v>0</v>
      </c>
      <c r="AH131" s="265">
        <f t="shared" si="93"/>
        <v>0</v>
      </c>
      <c r="AI131" s="265">
        <f t="shared" si="93"/>
        <v>0</v>
      </c>
      <c r="AJ131" s="278">
        <f t="shared" si="93"/>
        <v>0</v>
      </c>
      <c r="AK131" s="278">
        <f t="shared" si="110"/>
        <v>2021</v>
      </c>
      <c r="AL131" s="260">
        <f t="shared" si="73"/>
        <v>0</v>
      </c>
      <c r="AM131" s="260">
        <f t="shared" si="111"/>
        <v>0</v>
      </c>
      <c r="AN131" s="260">
        <f t="shared" si="112"/>
        <v>1</v>
      </c>
      <c r="AO131" s="259">
        <f t="shared" si="113"/>
        <v>0</v>
      </c>
      <c r="AP131" s="261">
        <f t="shared" si="114"/>
        <v>0.6</v>
      </c>
      <c r="AQ131" s="259">
        <f t="shared" si="121"/>
        <v>0</v>
      </c>
      <c r="AR131" s="259">
        <f t="shared" si="115"/>
        <v>1</v>
      </c>
      <c r="AS131" s="262">
        <f t="shared" si="84"/>
        <v>4.0000000000000002E-4</v>
      </c>
      <c r="AT131" s="259">
        <f t="shared" si="91"/>
        <v>0</v>
      </c>
      <c r="AU131" s="259">
        <f t="shared" si="116"/>
        <v>0</v>
      </c>
      <c r="AV131" s="260">
        <f t="shared" si="86"/>
        <v>0</v>
      </c>
      <c r="AW131" s="259">
        <f t="shared" si="117"/>
        <v>0</v>
      </c>
      <c r="AX131" s="259">
        <f t="shared" si="74"/>
        <v>0</v>
      </c>
      <c r="AY131" s="259">
        <f t="shared" si="118"/>
        <v>0</v>
      </c>
      <c r="AZ131" s="92">
        <f t="shared" si="119"/>
        <v>0</v>
      </c>
      <c r="BA131" s="266">
        <f t="shared" si="75"/>
        <v>0</v>
      </c>
      <c r="BB131" s="92">
        <f t="shared" si="120"/>
        <v>0</v>
      </c>
    </row>
    <row r="132" spans="1:54" x14ac:dyDescent="0.2">
      <c r="A132" s="278">
        <f t="shared" si="76"/>
        <v>2021</v>
      </c>
      <c r="B132" s="123">
        <f t="shared" si="94"/>
        <v>3</v>
      </c>
      <c r="C132" s="257">
        <f t="shared" si="92"/>
        <v>22</v>
      </c>
      <c r="D132" s="258">
        <f t="shared" si="92"/>
        <v>0</v>
      </c>
      <c r="E132" s="259">
        <f t="shared" si="92"/>
        <v>0</v>
      </c>
      <c r="F132" s="260">
        <f t="shared" si="92"/>
        <v>0</v>
      </c>
      <c r="G132" s="259">
        <f t="shared" si="95"/>
        <v>0</v>
      </c>
      <c r="H132" s="260">
        <f t="shared" si="96"/>
        <v>0.6</v>
      </c>
      <c r="I132" s="259">
        <f t="shared" si="89"/>
        <v>0</v>
      </c>
      <c r="J132" s="259">
        <f t="shared" si="97"/>
        <v>1</v>
      </c>
      <c r="K132" s="261">
        <f t="shared" si="98"/>
        <v>1.05</v>
      </c>
      <c r="L132" s="259">
        <f t="shared" si="99"/>
        <v>1</v>
      </c>
      <c r="M132" s="262">
        <f t="shared" si="78"/>
        <v>1E-3</v>
      </c>
      <c r="N132" s="259">
        <f t="shared" si="90"/>
        <v>0</v>
      </c>
      <c r="O132" s="259">
        <f t="shared" si="100"/>
        <v>0</v>
      </c>
      <c r="P132" s="260">
        <f t="shared" si="80"/>
        <v>0</v>
      </c>
      <c r="Q132" s="259" t="b">
        <f t="shared" si="101"/>
        <v>0</v>
      </c>
      <c r="R132" s="260">
        <f t="shared" si="102"/>
        <v>0</v>
      </c>
      <c r="S132" s="259">
        <f t="shared" si="103"/>
        <v>0</v>
      </c>
      <c r="T132" s="259">
        <f t="shared" si="69"/>
        <v>0</v>
      </c>
      <c r="U132" s="259">
        <f t="shared" si="104"/>
        <v>0</v>
      </c>
      <c r="V132" s="259">
        <f t="shared" si="81"/>
        <v>0</v>
      </c>
      <c r="W132" s="262">
        <f t="shared" si="82"/>
        <v>1.4E-3</v>
      </c>
      <c r="X132" s="259">
        <f t="shared" si="105"/>
        <v>0</v>
      </c>
      <c r="Y132" s="260">
        <f t="shared" si="70"/>
        <v>0</v>
      </c>
      <c r="Z132" s="259">
        <f t="shared" si="106"/>
        <v>0</v>
      </c>
      <c r="AA132" s="259">
        <f t="shared" si="71"/>
        <v>0</v>
      </c>
      <c r="AB132" s="259">
        <f t="shared" si="107"/>
        <v>0</v>
      </c>
      <c r="AC132" s="263">
        <f t="shared" si="83"/>
        <v>0.2</v>
      </c>
      <c r="AD132" s="259">
        <f t="shared" si="108"/>
        <v>0</v>
      </c>
      <c r="AE132" s="259">
        <f t="shared" si="109"/>
        <v>770</v>
      </c>
      <c r="AF132" s="264">
        <f t="shared" si="93"/>
        <v>0</v>
      </c>
      <c r="AG132" s="265">
        <f t="shared" si="93"/>
        <v>0</v>
      </c>
      <c r="AH132" s="265">
        <f t="shared" si="93"/>
        <v>0</v>
      </c>
      <c r="AI132" s="265">
        <f t="shared" si="93"/>
        <v>0</v>
      </c>
      <c r="AJ132" s="278">
        <f t="shared" si="93"/>
        <v>0</v>
      </c>
      <c r="AK132" s="278">
        <f t="shared" si="110"/>
        <v>2021</v>
      </c>
      <c r="AL132" s="260">
        <f t="shared" si="73"/>
        <v>0</v>
      </c>
      <c r="AM132" s="260">
        <f t="shared" si="111"/>
        <v>0</v>
      </c>
      <c r="AN132" s="260">
        <f t="shared" si="112"/>
        <v>1</v>
      </c>
      <c r="AO132" s="259">
        <f t="shared" si="113"/>
        <v>0</v>
      </c>
      <c r="AP132" s="261">
        <f t="shared" si="114"/>
        <v>0.6</v>
      </c>
      <c r="AQ132" s="259">
        <f t="shared" si="121"/>
        <v>0</v>
      </c>
      <c r="AR132" s="259">
        <f t="shared" si="115"/>
        <v>1</v>
      </c>
      <c r="AS132" s="262">
        <f t="shared" si="84"/>
        <v>4.0000000000000002E-4</v>
      </c>
      <c r="AT132" s="259">
        <f t="shared" si="91"/>
        <v>0</v>
      </c>
      <c r="AU132" s="259">
        <f t="shared" si="116"/>
        <v>0</v>
      </c>
      <c r="AV132" s="260">
        <f t="shared" si="86"/>
        <v>0</v>
      </c>
      <c r="AW132" s="259">
        <f t="shared" si="117"/>
        <v>0</v>
      </c>
      <c r="AX132" s="259">
        <f t="shared" si="74"/>
        <v>0</v>
      </c>
      <c r="AY132" s="259">
        <f t="shared" si="118"/>
        <v>0</v>
      </c>
      <c r="AZ132" s="92">
        <f t="shared" si="119"/>
        <v>0</v>
      </c>
      <c r="BA132" s="266">
        <f t="shared" si="75"/>
        <v>0</v>
      </c>
      <c r="BB132" s="92">
        <f t="shared" si="120"/>
        <v>0</v>
      </c>
    </row>
    <row r="133" spans="1:54" x14ac:dyDescent="0.2">
      <c r="A133" s="278">
        <f t="shared" si="76"/>
        <v>2021</v>
      </c>
      <c r="B133" s="123">
        <f t="shared" si="94"/>
        <v>3</v>
      </c>
      <c r="C133" s="257">
        <f t="shared" si="92"/>
        <v>23</v>
      </c>
      <c r="D133" s="258">
        <f t="shared" si="92"/>
        <v>0</v>
      </c>
      <c r="E133" s="259">
        <f t="shared" si="92"/>
        <v>0</v>
      </c>
      <c r="F133" s="260">
        <f t="shared" si="92"/>
        <v>0</v>
      </c>
      <c r="G133" s="259">
        <f t="shared" si="95"/>
        <v>0</v>
      </c>
      <c r="H133" s="260">
        <f t="shared" si="96"/>
        <v>0.6</v>
      </c>
      <c r="I133" s="259">
        <f t="shared" si="89"/>
        <v>0</v>
      </c>
      <c r="J133" s="259">
        <f t="shared" si="97"/>
        <v>1</v>
      </c>
      <c r="K133" s="261">
        <f t="shared" si="98"/>
        <v>1.05</v>
      </c>
      <c r="L133" s="259">
        <f t="shared" si="99"/>
        <v>1</v>
      </c>
      <c r="M133" s="262">
        <f t="shared" si="78"/>
        <v>1E-3</v>
      </c>
      <c r="N133" s="259">
        <f t="shared" si="90"/>
        <v>0</v>
      </c>
      <c r="O133" s="259">
        <f t="shared" si="100"/>
        <v>0</v>
      </c>
      <c r="P133" s="260">
        <f t="shared" si="80"/>
        <v>0</v>
      </c>
      <c r="Q133" s="259" t="b">
        <f t="shared" si="101"/>
        <v>0</v>
      </c>
      <c r="R133" s="260">
        <f t="shared" si="102"/>
        <v>0</v>
      </c>
      <c r="S133" s="259">
        <f t="shared" si="103"/>
        <v>0</v>
      </c>
      <c r="T133" s="259">
        <f t="shared" si="69"/>
        <v>0</v>
      </c>
      <c r="U133" s="259">
        <f t="shared" si="104"/>
        <v>0</v>
      </c>
      <c r="V133" s="259">
        <f t="shared" si="81"/>
        <v>0</v>
      </c>
      <c r="W133" s="262">
        <f t="shared" si="82"/>
        <v>1.4E-3</v>
      </c>
      <c r="X133" s="259">
        <f t="shared" si="105"/>
        <v>0</v>
      </c>
      <c r="Y133" s="260">
        <f t="shared" si="70"/>
        <v>0</v>
      </c>
      <c r="Z133" s="259">
        <f t="shared" si="106"/>
        <v>0</v>
      </c>
      <c r="AA133" s="259">
        <f t="shared" si="71"/>
        <v>0</v>
      </c>
      <c r="AB133" s="259">
        <f t="shared" si="107"/>
        <v>0</v>
      </c>
      <c r="AC133" s="263">
        <f t="shared" si="83"/>
        <v>0.2</v>
      </c>
      <c r="AD133" s="259">
        <f t="shared" si="108"/>
        <v>0</v>
      </c>
      <c r="AE133" s="259">
        <f t="shared" si="109"/>
        <v>770</v>
      </c>
      <c r="AF133" s="264">
        <f t="shared" si="93"/>
        <v>0</v>
      </c>
      <c r="AG133" s="265">
        <f t="shared" si="93"/>
        <v>0</v>
      </c>
      <c r="AH133" s="265">
        <f t="shared" si="93"/>
        <v>0</v>
      </c>
      <c r="AI133" s="265">
        <f t="shared" si="93"/>
        <v>0</v>
      </c>
      <c r="AJ133" s="278">
        <f t="shared" si="93"/>
        <v>0</v>
      </c>
      <c r="AK133" s="278">
        <f t="shared" si="110"/>
        <v>2021</v>
      </c>
      <c r="AL133" s="260">
        <f t="shared" si="73"/>
        <v>0</v>
      </c>
      <c r="AM133" s="260">
        <f t="shared" si="111"/>
        <v>0</v>
      </c>
      <c r="AN133" s="260">
        <f t="shared" si="112"/>
        <v>1</v>
      </c>
      <c r="AO133" s="259">
        <f t="shared" si="113"/>
        <v>0</v>
      </c>
      <c r="AP133" s="261">
        <f t="shared" si="114"/>
        <v>0.6</v>
      </c>
      <c r="AQ133" s="259">
        <f t="shared" si="121"/>
        <v>0</v>
      </c>
      <c r="AR133" s="259">
        <f t="shared" si="115"/>
        <v>1</v>
      </c>
      <c r="AS133" s="262">
        <f t="shared" si="84"/>
        <v>4.0000000000000002E-4</v>
      </c>
      <c r="AT133" s="259">
        <f t="shared" si="91"/>
        <v>0</v>
      </c>
      <c r="AU133" s="259">
        <f t="shared" si="116"/>
        <v>0</v>
      </c>
      <c r="AV133" s="260">
        <f t="shared" si="86"/>
        <v>0</v>
      </c>
      <c r="AW133" s="259">
        <f t="shared" si="117"/>
        <v>0</v>
      </c>
      <c r="AX133" s="259">
        <f t="shared" si="74"/>
        <v>0</v>
      </c>
      <c r="AY133" s="259">
        <f t="shared" si="118"/>
        <v>0</v>
      </c>
      <c r="AZ133" s="92">
        <f t="shared" si="119"/>
        <v>0</v>
      </c>
      <c r="BA133" s="266">
        <f t="shared" si="75"/>
        <v>0</v>
      </c>
      <c r="BB133" s="92">
        <f t="shared" si="120"/>
        <v>0</v>
      </c>
    </row>
    <row r="134" spans="1:54" x14ac:dyDescent="0.2">
      <c r="A134" s="278">
        <f t="shared" si="76"/>
        <v>2021</v>
      </c>
      <c r="B134" s="123">
        <f t="shared" si="94"/>
        <v>3</v>
      </c>
      <c r="C134" s="257">
        <f t="shared" ref="C134:F149" si="122">C109</f>
        <v>24</v>
      </c>
      <c r="D134" s="258">
        <f t="shared" si="122"/>
        <v>0</v>
      </c>
      <c r="E134" s="259">
        <f t="shared" si="122"/>
        <v>0</v>
      </c>
      <c r="F134" s="260">
        <f t="shared" si="122"/>
        <v>0</v>
      </c>
      <c r="G134" s="259">
        <f t="shared" si="95"/>
        <v>0</v>
      </c>
      <c r="H134" s="260">
        <f t="shared" si="96"/>
        <v>0.6</v>
      </c>
      <c r="I134" s="259">
        <f t="shared" si="89"/>
        <v>0</v>
      </c>
      <c r="J134" s="259">
        <f t="shared" si="97"/>
        <v>1</v>
      </c>
      <c r="K134" s="261">
        <f t="shared" si="98"/>
        <v>1.05</v>
      </c>
      <c r="L134" s="259">
        <f t="shared" si="99"/>
        <v>1</v>
      </c>
      <c r="M134" s="262">
        <f t="shared" si="78"/>
        <v>1E-3</v>
      </c>
      <c r="N134" s="259">
        <f t="shared" si="90"/>
        <v>0</v>
      </c>
      <c r="O134" s="259">
        <f t="shared" si="100"/>
        <v>0</v>
      </c>
      <c r="P134" s="260">
        <f t="shared" si="80"/>
        <v>0</v>
      </c>
      <c r="Q134" s="259" t="b">
        <f t="shared" si="101"/>
        <v>0</v>
      </c>
      <c r="R134" s="260">
        <f t="shared" si="102"/>
        <v>0</v>
      </c>
      <c r="S134" s="259">
        <f t="shared" si="103"/>
        <v>0</v>
      </c>
      <c r="T134" s="259">
        <f t="shared" si="69"/>
        <v>0</v>
      </c>
      <c r="U134" s="259">
        <f t="shared" si="104"/>
        <v>0</v>
      </c>
      <c r="V134" s="259">
        <f t="shared" si="81"/>
        <v>0</v>
      </c>
      <c r="W134" s="262">
        <f t="shared" si="82"/>
        <v>1.4E-3</v>
      </c>
      <c r="X134" s="259">
        <f t="shared" si="105"/>
        <v>0</v>
      </c>
      <c r="Y134" s="260">
        <f t="shared" si="70"/>
        <v>0</v>
      </c>
      <c r="Z134" s="259">
        <f t="shared" si="106"/>
        <v>0</v>
      </c>
      <c r="AA134" s="259">
        <f t="shared" si="71"/>
        <v>0</v>
      </c>
      <c r="AB134" s="259">
        <f t="shared" si="107"/>
        <v>0</v>
      </c>
      <c r="AC134" s="263">
        <f t="shared" si="83"/>
        <v>0.2</v>
      </c>
      <c r="AD134" s="259">
        <f t="shared" si="108"/>
        <v>0</v>
      </c>
      <c r="AE134" s="259">
        <f t="shared" si="109"/>
        <v>770</v>
      </c>
      <c r="AF134" s="264">
        <f t="shared" ref="AF134:AJ149" si="123">AF109</f>
        <v>0</v>
      </c>
      <c r="AG134" s="265">
        <f t="shared" si="123"/>
        <v>0</v>
      </c>
      <c r="AH134" s="265">
        <f t="shared" si="123"/>
        <v>0</v>
      </c>
      <c r="AI134" s="265">
        <f t="shared" si="123"/>
        <v>0</v>
      </c>
      <c r="AJ134" s="278">
        <f t="shared" si="123"/>
        <v>0</v>
      </c>
      <c r="AK134" s="278">
        <f t="shared" si="110"/>
        <v>2021</v>
      </c>
      <c r="AL134" s="260">
        <f t="shared" si="73"/>
        <v>0</v>
      </c>
      <c r="AM134" s="260">
        <f t="shared" si="111"/>
        <v>0</v>
      </c>
      <c r="AN134" s="260">
        <f t="shared" si="112"/>
        <v>1</v>
      </c>
      <c r="AO134" s="259">
        <f t="shared" si="113"/>
        <v>0</v>
      </c>
      <c r="AP134" s="261">
        <f t="shared" si="114"/>
        <v>0.6</v>
      </c>
      <c r="AQ134" s="259">
        <f t="shared" si="121"/>
        <v>0</v>
      </c>
      <c r="AR134" s="259">
        <f t="shared" si="115"/>
        <v>1</v>
      </c>
      <c r="AS134" s="262">
        <f t="shared" si="84"/>
        <v>4.0000000000000002E-4</v>
      </c>
      <c r="AT134" s="259">
        <f t="shared" si="91"/>
        <v>0</v>
      </c>
      <c r="AU134" s="259">
        <f t="shared" si="116"/>
        <v>0</v>
      </c>
      <c r="AV134" s="260">
        <f t="shared" si="86"/>
        <v>0</v>
      </c>
      <c r="AW134" s="259">
        <f t="shared" si="117"/>
        <v>0</v>
      </c>
      <c r="AX134" s="259">
        <f t="shared" si="74"/>
        <v>0</v>
      </c>
      <c r="AY134" s="259">
        <f t="shared" si="118"/>
        <v>0</v>
      </c>
      <c r="AZ134" s="92">
        <f t="shared" si="119"/>
        <v>0</v>
      </c>
      <c r="BA134" s="266">
        <f t="shared" si="75"/>
        <v>0</v>
      </c>
      <c r="BB134" s="92">
        <f t="shared" si="120"/>
        <v>0</v>
      </c>
    </row>
    <row r="135" spans="1:54" x14ac:dyDescent="0.2">
      <c r="A135" s="278">
        <f t="shared" si="76"/>
        <v>2021</v>
      </c>
      <c r="B135" s="123">
        <f t="shared" si="94"/>
        <v>3</v>
      </c>
      <c r="C135" s="257">
        <f t="shared" si="122"/>
        <v>25</v>
      </c>
      <c r="D135" s="258">
        <f t="shared" si="122"/>
        <v>0</v>
      </c>
      <c r="E135" s="259">
        <f t="shared" si="122"/>
        <v>0</v>
      </c>
      <c r="F135" s="260">
        <f t="shared" si="122"/>
        <v>0</v>
      </c>
      <c r="G135" s="259">
        <f t="shared" si="95"/>
        <v>0</v>
      </c>
      <c r="H135" s="260">
        <f t="shared" si="96"/>
        <v>0.6</v>
      </c>
      <c r="I135" s="259">
        <f t="shared" si="89"/>
        <v>0</v>
      </c>
      <c r="J135" s="259">
        <f t="shared" si="97"/>
        <v>1</v>
      </c>
      <c r="K135" s="261">
        <f t="shared" si="98"/>
        <v>1.05</v>
      </c>
      <c r="L135" s="259">
        <f t="shared" si="99"/>
        <v>1</v>
      </c>
      <c r="M135" s="262">
        <f t="shared" si="78"/>
        <v>1E-3</v>
      </c>
      <c r="N135" s="259">
        <f t="shared" si="90"/>
        <v>0</v>
      </c>
      <c r="O135" s="259">
        <f t="shared" si="100"/>
        <v>0</v>
      </c>
      <c r="P135" s="260">
        <f t="shared" si="80"/>
        <v>0</v>
      </c>
      <c r="Q135" s="259" t="b">
        <f t="shared" si="101"/>
        <v>0</v>
      </c>
      <c r="R135" s="260">
        <f t="shared" si="102"/>
        <v>0</v>
      </c>
      <c r="S135" s="259">
        <f t="shared" si="103"/>
        <v>0</v>
      </c>
      <c r="T135" s="259">
        <f t="shared" si="69"/>
        <v>0</v>
      </c>
      <c r="U135" s="259">
        <f t="shared" si="104"/>
        <v>0</v>
      </c>
      <c r="V135" s="259">
        <f t="shared" si="81"/>
        <v>0</v>
      </c>
      <c r="W135" s="262">
        <f t="shared" si="82"/>
        <v>1.4E-3</v>
      </c>
      <c r="X135" s="259">
        <f t="shared" si="105"/>
        <v>0</v>
      </c>
      <c r="Y135" s="260">
        <f t="shared" si="70"/>
        <v>0</v>
      </c>
      <c r="Z135" s="259">
        <f t="shared" si="106"/>
        <v>0</v>
      </c>
      <c r="AA135" s="259">
        <f t="shared" si="71"/>
        <v>0</v>
      </c>
      <c r="AB135" s="259">
        <f t="shared" si="107"/>
        <v>0</v>
      </c>
      <c r="AC135" s="263">
        <f t="shared" si="83"/>
        <v>0.2</v>
      </c>
      <c r="AD135" s="259">
        <f t="shared" si="108"/>
        <v>0</v>
      </c>
      <c r="AE135" s="259">
        <f t="shared" si="109"/>
        <v>770</v>
      </c>
      <c r="AF135" s="264">
        <f t="shared" si="123"/>
        <v>0</v>
      </c>
      <c r="AG135" s="265">
        <f t="shared" si="123"/>
        <v>0</v>
      </c>
      <c r="AH135" s="265">
        <f t="shared" si="123"/>
        <v>0</v>
      </c>
      <c r="AI135" s="265">
        <f t="shared" si="123"/>
        <v>0</v>
      </c>
      <c r="AJ135" s="278">
        <f t="shared" si="123"/>
        <v>0</v>
      </c>
      <c r="AK135" s="278">
        <f t="shared" si="110"/>
        <v>2021</v>
      </c>
      <c r="AL135" s="260">
        <f t="shared" si="73"/>
        <v>0</v>
      </c>
      <c r="AM135" s="260">
        <f t="shared" si="111"/>
        <v>0</v>
      </c>
      <c r="AN135" s="260">
        <f t="shared" si="112"/>
        <v>1</v>
      </c>
      <c r="AO135" s="259">
        <f t="shared" si="113"/>
        <v>0</v>
      </c>
      <c r="AP135" s="261">
        <f t="shared" si="114"/>
        <v>0.6</v>
      </c>
      <c r="AQ135" s="259">
        <f t="shared" si="121"/>
        <v>0</v>
      </c>
      <c r="AR135" s="259">
        <f t="shared" si="115"/>
        <v>1</v>
      </c>
      <c r="AS135" s="262">
        <f t="shared" si="84"/>
        <v>4.0000000000000002E-4</v>
      </c>
      <c r="AT135" s="259">
        <f t="shared" si="91"/>
        <v>0</v>
      </c>
      <c r="AU135" s="259">
        <f t="shared" si="116"/>
        <v>0</v>
      </c>
      <c r="AV135" s="260">
        <f t="shared" si="86"/>
        <v>0</v>
      </c>
      <c r="AW135" s="259">
        <f t="shared" si="117"/>
        <v>0</v>
      </c>
      <c r="AX135" s="259">
        <f t="shared" si="74"/>
        <v>0</v>
      </c>
      <c r="AY135" s="259">
        <f t="shared" si="118"/>
        <v>0</v>
      </c>
      <c r="AZ135" s="92">
        <f t="shared" si="119"/>
        <v>0</v>
      </c>
      <c r="BA135" s="266">
        <f t="shared" si="75"/>
        <v>0</v>
      </c>
      <c r="BB135" s="92">
        <f t="shared" si="120"/>
        <v>0</v>
      </c>
    </row>
    <row r="136" spans="1:54" x14ac:dyDescent="0.2">
      <c r="A136" s="267">
        <f t="shared" si="76"/>
        <v>2022</v>
      </c>
      <c r="B136" s="128">
        <f t="shared" si="94"/>
        <v>4</v>
      </c>
      <c r="C136" s="268">
        <f t="shared" si="122"/>
        <v>1</v>
      </c>
      <c r="D136" s="269" t="str">
        <f t="shared" si="122"/>
        <v>단A</v>
      </c>
      <c r="E136" s="270">
        <f t="shared" si="122"/>
        <v>1200000</v>
      </c>
      <c r="F136" s="271">
        <f t="shared" si="122"/>
        <v>0.1</v>
      </c>
      <c r="G136" s="270">
        <f t="shared" si="95"/>
        <v>1597200.0000000005</v>
      </c>
      <c r="H136" s="271">
        <f t="shared" si="96"/>
        <v>0.6</v>
      </c>
      <c r="I136" s="270">
        <f t="shared" si="77"/>
        <v>958320.00000000023</v>
      </c>
      <c r="J136" s="270">
        <f t="shared" si="97"/>
        <v>3</v>
      </c>
      <c r="K136" s="272">
        <f t="shared" si="98"/>
        <v>1.3</v>
      </c>
      <c r="L136" s="270">
        <f t="shared" si="99"/>
        <v>4</v>
      </c>
      <c r="M136" s="273">
        <f t="shared" si="78"/>
        <v>4.0000000000000001E-3</v>
      </c>
      <c r="N136" s="270">
        <f t="shared" si="79"/>
        <v>630</v>
      </c>
      <c r="O136" s="270">
        <f t="shared" si="100"/>
        <v>3203.2800000000011</v>
      </c>
      <c r="P136" s="271">
        <f t="shared" si="80"/>
        <v>0.5</v>
      </c>
      <c r="Q136" s="270" t="b">
        <f t="shared" si="101"/>
        <v>0</v>
      </c>
      <c r="R136" s="271">
        <f t="shared" si="102"/>
        <v>0.5</v>
      </c>
      <c r="S136" s="270">
        <f t="shared" si="103"/>
        <v>1601.6400000000006</v>
      </c>
      <c r="T136" s="270">
        <f t="shared" si="69"/>
        <v>1855.6200000000006</v>
      </c>
      <c r="U136" s="270">
        <f t="shared" si="104"/>
        <v>1601.6400000000006</v>
      </c>
      <c r="V136" s="270" t="b">
        <f t="shared" si="81"/>
        <v>1</v>
      </c>
      <c r="W136" s="273">
        <f t="shared" si="82"/>
        <v>1.4E-3</v>
      </c>
      <c r="X136" s="270">
        <f t="shared" si="105"/>
        <v>1341.6480000000004</v>
      </c>
      <c r="Y136" s="271">
        <f t="shared" si="70"/>
        <v>0.5</v>
      </c>
      <c r="Z136" s="270">
        <f t="shared" si="106"/>
        <v>670.82400000000018</v>
      </c>
      <c r="AA136" s="270">
        <f t="shared" si="71"/>
        <v>792.79200000000003</v>
      </c>
      <c r="AB136" s="270">
        <f t="shared" si="107"/>
        <v>670.82400000000018</v>
      </c>
      <c r="AC136" s="274">
        <f t="shared" si="83"/>
        <v>0.2</v>
      </c>
      <c r="AD136" s="270">
        <f t="shared" si="108"/>
        <v>320.32800000000015</v>
      </c>
      <c r="AE136" s="270">
        <f t="shared" si="109"/>
        <v>790</v>
      </c>
      <c r="AF136" s="275">
        <f t="shared" si="123"/>
        <v>20</v>
      </c>
      <c r="AG136" s="276">
        <f t="shared" si="123"/>
        <v>1</v>
      </c>
      <c r="AH136" s="276">
        <f t="shared" si="123"/>
        <v>1.1000000000000001</v>
      </c>
      <c r="AI136" s="276">
        <f t="shared" si="123"/>
        <v>1.25</v>
      </c>
      <c r="AJ136" s="267">
        <f t="shared" si="123"/>
        <v>2010</v>
      </c>
      <c r="AK136" s="267">
        <f t="shared" si="110"/>
        <v>12</v>
      </c>
      <c r="AL136" s="271">
        <f t="shared" si="73"/>
        <v>0.02</v>
      </c>
      <c r="AM136" s="271">
        <f t="shared" si="111"/>
        <v>0.19999999999999996</v>
      </c>
      <c r="AN136" s="271">
        <f t="shared" si="112"/>
        <v>0.76</v>
      </c>
      <c r="AO136" s="270">
        <f t="shared" si="113"/>
        <v>16511</v>
      </c>
      <c r="AP136" s="272">
        <f t="shared" si="114"/>
        <v>0.6</v>
      </c>
      <c r="AQ136" s="270">
        <f t="shared" si="121"/>
        <v>9906.6</v>
      </c>
      <c r="AR136" s="270">
        <f t="shared" si="115"/>
        <v>2</v>
      </c>
      <c r="AS136" s="273">
        <f t="shared" si="84"/>
        <v>5.0000000000000001E-4</v>
      </c>
      <c r="AT136" s="270">
        <f t="shared" si="85"/>
        <v>0.60000000000000009</v>
      </c>
      <c r="AU136" s="270">
        <f t="shared" si="116"/>
        <v>4.3533000000000008</v>
      </c>
      <c r="AV136" s="271">
        <f t="shared" si="86"/>
        <v>0</v>
      </c>
      <c r="AW136" s="270">
        <f t="shared" si="117"/>
        <v>4.3533000000000008</v>
      </c>
      <c r="AX136" s="270">
        <f t="shared" si="74"/>
        <v>5.6614350000000009</v>
      </c>
      <c r="AY136" s="270">
        <f t="shared" si="118"/>
        <v>4.3533000000000008</v>
      </c>
      <c r="AZ136" s="129">
        <f t="shared" si="119"/>
        <v>2597.145300000001</v>
      </c>
      <c r="BA136" s="277">
        <f t="shared" si="75"/>
        <v>1</v>
      </c>
      <c r="BB136" s="129">
        <f t="shared" si="120"/>
        <v>2597.145300000001</v>
      </c>
    </row>
    <row r="137" spans="1:54" x14ac:dyDescent="0.2">
      <c r="A137" s="278">
        <f t="shared" si="76"/>
        <v>2022</v>
      </c>
      <c r="B137" s="123">
        <f t="shared" si="94"/>
        <v>4</v>
      </c>
      <c r="C137" s="257">
        <f t="shared" si="122"/>
        <v>2</v>
      </c>
      <c r="D137" s="258" t="str">
        <f t="shared" si="122"/>
        <v>단B</v>
      </c>
      <c r="E137" s="259">
        <f t="shared" si="122"/>
        <v>0</v>
      </c>
      <c r="F137" s="260">
        <f t="shared" si="122"/>
        <v>0.01</v>
      </c>
      <c r="G137" s="259">
        <f t="shared" si="95"/>
        <v>0</v>
      </c>
      <c r="H137" s="260">
        <f t="shared" si="96"/>
        <v>0.6</v>
      </c>
      <c r="I137" s="259">
        <f t="shared" si="77"/>
        <v>0</v>
      </c>
      <c r="J137" s="259">
        <f t="shared" si="97"/>
        <v>1</v>
      </c>
      <c r="K137" s="261">
        <f t="shared" si="98"/>
        <v>1.05</v>
      </c>
      <c r="L137" s="259">
        <f t="shared" si="99"/>
        <v>1</v>
      </c>
      <c r="M137" s="262">
        <f t="shared" si="78"/>
        <v>1E-3</v>
      </c>
      <c r="N137" s="259">
        <f t="shared" si="79"/>
        <v>0</v>
      </c>
      <c r="O137" s="259">
        <f t="shared" si="100"/>
        <v>0</v>
      </c>
      <c r="P137" s="260">
        <f t="shared" si="80"/>
        <v>0.5</v>
      </c>
      <c r="Q137" s="259" t="b">
        <f t="shared" si="101"/>
        <v>0</v>
      </c>
      <c r="R137" s="260">
        <f t="shared" si="102"/>
        <v>0.5</v>
      </c>
      <c r="S137" s="259">
        <f t="shared" si="103"/>
        <v>0</v>
      </c>
      <c r="T137" s="259">
        <f t="shared" si="69"/>
        <v>0</v>
      </c>
      <c r="U137" s="259">
        <f t="shared" si="104"/>
        <v>0</v>
      </c>
      <c r="V137" s="259" t="b">
        <f t="shared" si="81"/>
        <v>1</v>
      </c>
      <c r="W137" s="262">
        <f t="shared" si="82"/>
        <v>1.4E-3</v>
      </c>
      <c r="X137" s="259">
        <f t="shared" si="105"/>
        <v>0</v>
      </c>
      <c r="Y137" s="260">
        <f t="shared" si="70"/>
        <v>0.5</v>
      </c>
      <c r="Z137" s="259">
        <f t="shared" si="106"/>
        <v>0</v>
      </c>
      <c r="AA137" s="259">
        <f t="shared" si="71"/>
        <v>0</v>
      </c>
      <c r="AB137" s="259">
        <f t="shared" si="107"/>
        <v>0</v>
      </c>
      <c r="AC137" s="263">
        <f t="shared" si="83"/>
        <v>0.2</v>
      </c>
      <c r="AD137" s="259">
        <f t="shared" si="108"/>
        <v>0</v>
      </c>
      <c r="AE137" s="259">
        <f t="shared" si="109"/>
        <v>790</v>
      </c>
      <c r="AF137" s="264">
        <f t="shared" si="123"/>
        <v>40</v>
      </c>
      <c r="AG137" s="265">
        <f t="shared" si="123"/>
        <v>1</v>
      </c>
      <c r="AH137" s="265">
        <f t="shared" si="123"/>
        <v>1.1000000000000001</v>
      </c>
      <c r="AI137" s="265">
        <f t="shared" si="123"/>
        <v>1.25</v>
      </c>
      <c r="AJ137" s="278">
        <f t="shared" si="123"/>
        <v>2010</v>
      </c>
      <c r="AK137" s="278">
        <f t="shared" si="110"/>
        <v>12</v>
      </c>
      <c r="AL137" s="260">
        <f t="shared" si="73"/>
        <v>0.02</v>
      </c>
      <c r="AM137" s="260">
        <f t="shared" si="111"/>
        <v>0.19999999999999996</v>
      </c>
      <c r="AN137" s="260">
        <f t="shared" si="112"/>
        <v>0.76</v>
      </c>
      <c r="AO137" s="259">
        <f t="shared" si="113"/>
        <v>33022</v>
      </c>
      <c r="AP137" s="261">
        <f t="shared" si="114"/>
        <v>0.6</v>
      </c>
      <c r="AQ137" s="259">
        <f t="shared" si="121"/>
        <v>19813.2</v>
      </c>
      <c r="AR137" s="259">
        <f t="shared" si="115"/>
        <v>3</v>
      </c>
      <c r="AS137" s="262">
        <f t="shared" si="84"/>
        <v>5.9999999999999995E-4</v>
      </c>
      <c r="AT137" s="259">
        <f t="shared" si="85"/>
        <v>1.899999999999999</v>
      </c>
      <c r="AU137" s="259">
        <f t="shared" si="116"/>
        <v>9.9879200000000008</v>
      </c>
      <c r="AV137" s="260">
        <f t="shared" si="86"/>
        <v>0</v>
      </c>
      <c r="AW137" s="259">
        <f t="shared" si="117"/>
        <v>9.9879200000000008</v>
      </c>
      <c r="AX137" s="259">
        <f t="shared" si="74"/>
        <v>10.491474</v>
      </c>
      <c r="AY137" s="259">
        <f t="shared" si="118"/>
        <v>9.9879200000000008</v>
      </c>
      <c r="AZ137" s="92">
        <f t="shared" si="119"/>
        <v>9.9879200000000008</v>
      </c>
      <c r="BA137" s="266">
        <f t="shared" si="75"/>
        <v>2</v>
      </c>
      <c r="BB137" s="92">
        <f t="shared" si="120"/>
        <v>19.975840000000002</v>
      </c>
    </row>
    <row r="138" spans="1:54" x14ac:dyDescent="0.2">
      <c r="A138" s="278">
        <f t="shared" si="76"/>
        <v>2022</v>
      </c>
      <c r="B138" s="123">
        <f t="shared" si="94"/>
        <v>4</v>
      </c>
      <c r="C138" s="257">
        <f t="shared" si="122"/>
        <v>3</v>
      </c>
      <c r="D138" s="258" t="str">
        <f t="shared" si="122"/>
        <v>단C</v>
      </c>
      <c r="E138" s="259">
        <f t="shared" si="122"/>
        <v>0</v>
      </c>
      <c r="F138" s="260">
        <f t="shared" si="122"/>
        <v>0.02</v>
      </c>
      <c r="G138" s="259">
        <f t="shared" si="95"/>
        <v>0</v>
      </c>
      <c r="H138" s="260">
        <f t="shared" si="96"/>
        <v>0.6</v>
      </c>
      <c r="I138" s="259">
        <f t="shared" si="77"/>
        <v>0</v>
      </c>
      <c r="J138" s="259">
        <f t="shared" si="97"/>
        <v>1</v>
      </c>
      <c r="K138" s="261">
        <f t="shared" si="98"/>
        <v>1.05</v>
      </c>
      <c r="L138" s="259">
        <f t="shared" si="99"/>
        <v>1</v>
      </c>
      <c r="M138" s="262">
        <f t="shared" si="78"/>
        <v>1E-3</v>
      </c>
      <c r="N138" s="259">
        <f t="shared" si="79"/>
        <v>0</v>
      </c>
      <c r="O138" s="259">
        <f t="shared" si="100"/>
        <v>0</v>
      </c>
      <c r="P138" s="260">
        <f t="shared" si="80"/>
        <v>0.5</v>
      </c>
      <c r="Q138" s="259" t="b">
        <f t="shared" si="101"/>
        <v>0</v>
      </c>
      <c r="R138" s="260">
        <f t="shared" si="102"/>
        <v>0.5</v>
      </c>
      <c r="S138" s="259">
        <f t="shared" si="103"/>
        <v>0</v>
      </c>
      <c r="T138" s="259">
        <f t="shared" si="69"/>
        <v>0</v>
      </c>
      <c r="U138" s="259">
        <f t="shared" si="104"/>
        <v>0</v>
      </c>
      <c r="V138" s="259" t="b">
        <f t="shared" si="81"/>
        <v>1</v>
      </c>
      <c r="W138" s="262">
        <f t="shared" si="82"/>
        <v>1.4E-3</v>
      </c>
      <c r="X138" s="259">
        <f t="shared" si="105"/>
        <v>0</v>
      </c>
      <c r="Y138" s="260">
        <f t="shared" si="70"/>
        <v>0.5</v>
      </c>
      <c r="Z138" s="259">
        <f t="shared" si="106"/>
        <v>0</v>
      </c>
      <c r="AA138" s="259">
        <f t="shared" si="71"/>
        <v>0</v>
      </c>
      <c r="AB138" s="259">
        <f t="shared" si="107"/>
        <v>0</v>
      </c>
      <c r="AC138" s="263">
        <f t="shared" si="83"/>
        <v>0.2</v>
      </c>
      <c r="AD138" s="259">
        <f t="shared" si="108"/>
        <v>0</v>
      </c>
      <c r="AE138" s="259">
        <f t="shared" si="109"/>
        <v>790</v>
      </c>
      <c r="AF138" s="264">
        <f t="shared" si="123"/>
        <v>50</v>
      </c>
      <c r="AG138" s="265">
        <f t="shared" si="123"/>
        <v>1</v>
      </c>
      <c r="AH138" s="265">
        <f t="shared" si="123"/>
        <v>1.1000000000000001</v>
      </c>
      <c r="AI138" s="265">
        <f t="shared" si="123"/>
        <v>1.25</v>
      </c>
      <c r="AJ138" s="278">
        <f t="shared" si="123"/>
        <v>2010</v>
      </c>
      <c r="AK138" s="278">
        <f t="shared" si="110"/>
        <v>12</v>
      </c>
      <c r="AL138" s="260">
        <f t="shared" si="73"/>
        <v>0.02</v>
      </c>
      <c r="AM138" s="260">
        <f t="shared" si="111"/>
        <v>0.19999999999999996</v>
      </c>
      <c r="AN138" s="260">
        <f t="shared" si="112"/>
        <v>0.76</v>
      </c>
      <c r="AO138" s="259">
        <f t="shared" si="113"/>
        <v>41277.5</v>
      </c>
      <c r="AP138" s="261">
        <f t="shared" si="114"/>
        <v>0.6</v>
      </c>
      <c r="AQ138" s="259">
        <f t="shared" si="121"/>
        <v>24766.5</v>
      </c>
      <c r="AR138" s="259">
        <f t="shared" si="115"/>
        <v>3</v>
      </c>
      <c r="AS138" s="262">
        <f t="shared" si="84"/>
        <v>5.9999999999999995E-4</v>
      </c>
      <c r="AT138" s="259">
        <f t="shared" si="85"/>
        <v>1.899999999999999</v>
      </c>
      <c r="AU138" s="259">
        <f t="shared" si="116"/>
        <v>12.959899999999999</v>
      </c>
      <c r="AV138" s="260">
        <f t="shared" si="86"/>
        <v>0</v>
      </c>
      <c r="AW138" s="259">
        <f t="shared" si="117"/>
        <v>12.959899999999999</v>
      </c>
      <c r="AX138" s="259">
        <f t="shared" si="74"/>
        <v>13.6130925</v>
      </c>
      <c r="AY138" s="259">
        <f t="shared" si="118"/>
        <v>12.959899999999999</v>
      </c>
      <c r="AZ138" s="92">
        <f t="shared" si="119"/>
        <v>12.959899999999999</v>
      </c>
      <c r="BA138" s="266">
        <f t="shared" si="75"/>
        <v>3</v>
      </c>
      <c r="BB138" s="92">
        <f t="shared" si="120"/>
        <v>38.8797</v>
      </c>
    </row>
    <row r="139" spans="1:54" x14ac:dyDescent="0.2">
      <c r="A139" s="278">
        <f t="shared" si="76"/>
        <v>2022</v>
      </c>
      <c r="B139" s="123">
        <f t="shared" si="94"/>
        <v>4</v>
      </c>
      <c r="C139" s="257">
        <f t="shared" si="122"/>
        <v>4</v>
      </c>
      <c r="D139" s="258" t="str">
        <f t="shared" si="122"/>
        <v>단D</v>
      </c>
      <c r="E139" s="259">
        <f t="shared" si="122"/>
        <v>0</v>
      </c>
      <c r="F139" s="260">
        <f t="shared" si="122"/>
        <v>0.03</v>
      </c>
      <c r="G139" s="259">
        <f t="shared" si="95"/>
        <v>0</v>
      </c>
      <c r="H139" s="260">
        <f t="shared" si="96"/>
        <v>0.6</v>
      </c>
      <c r="I139" s="259">
        <f t="shared" si="77"/>
        <v>0</v>
      </c>
      <c r="J139" s="259">
        <f t="shared" si="97"/>
        <v>1</v>
      </c>
      <c r="K139" s="261">
        <f t="shared" si="98"/>
        <v>1.05</v>
      </c>
      <c r="L139" s="259">
        <f t="shared" si="99"/>
        <v>1</v>
      </c>
      <c r="M139" s="262">
        <f t="shared" si="78"/>
        <v>1E-3</v>
      </c>
      <c r="N139" s="259">
        <f t="shared" si="79"/>
        <v>0</v>
      </c>
      <c r="O139" s="259">
        <f t="shared" si="100"/>
        <v>0</v>
      </c>
      <c r="P139" s="260">
        <f t="shared" si="80"/>
        <v>0.5</v>
      </c>
      <c r="Q139" s="259" t="b">
        <f t="shared" si="101"/>
        <v>0</v>
      </c>
      <c r="R139" s="260">
        <f t="shared" si="102"/>
        <v>0.5</v>
      </c>
      <c r="S139" s="259">
        <f t="shared" si="103"/>
        <v>0</v>
      </c>
      <c r="T139" s="259">
        <f t="shared" si="69"/>
        <v>0</v>
      </c>
      <c r="U139" s="259">
        <f t="shared" si="104"/>
        <v>0</v>
      </c>
      <c r="V139" s="259" t="b">
        <f t="shared" si="81"/>
        <v>1</v>
      </c>
      <c r="W139" s="262">
        <f t="shared" si="82"/>
        <v>1.4E-3</v>
      </c>
      <c r="X139" s="259">
        <f t="shared" si="105"/>
        <v>0</v>
      </c>
      <c r="Y139" s="260">
        <f t="shared" si="70"/>
        <v>0.5</v>
      </c>
      <c r="Z139" s="259">
        <f t="shared" si="106"/>
        <v>0</v>
      </c>
      <c r="AA139" s="259">
        <f t="shared" si="71"/>
        <v>0</v>
      </c>
      <c r="AB139" s="259">
        <f t="shared" si="107"/>
        <v>0</v>
      </c>
      <c r="AC139" s="263">
        <f t="shared" si="83"/>
        <v>0.2</v>
      </c>
      <c r="AD139" s="259">
        <f t="shared" si="108"/>
        <v>0</v>
      </c>
      <c r="AE139" s="259">
        <f t="shared" si="109"/>
        <v>790</v>
      </c>
      <c r="AF139" s="264">
        <f t="shared" si="123"/>
        <v>60</v>
      </c>
      <c r="AG139" s="265">
        <f t="shared" si="123"/>
        <v>1</v>
      </c>
      <c r="AH139" s="265">
        <f t="shared" si="123"/>
        <v>1.1000000000000001</v>
      </c>
      <c r="AI139" s="265">
        <f t="shared" si="123"/>
        <v>1.25</v>
      </c>
      <c r="AJ139" s="278">
        <f t="shared" si="123"/>
        <v>2010</v>
      </c>
      <c r="AK139" s="278">
        <f t="shared" si="110"/>
        <v>12</v>
      </c>
      <c r="AL139" s="260">
        <f t="shared" si="73"/>
        <v>0.02</v>
      </c>
      <c r="AM139" s="260">
        <f t="shared" si="111"/>
        <v>0.19999999999999996</v>
      </c>
      <c r="AN139" s="260">
        <f t="shared" si="112"/>
        <v>0.76</v>
      </c>
      <c r="AO139" s="259">
        <f t="shared" si="113"/>
        <v>49533.000000000007</v>
      </c>
      <c r="AP139" s="261">
        <f t="shared" si="114"/>
        <v>0.6</v>
      </c>
      <c r="AQ139" s="259">
        <f t="shared" si="121"/>
        <v>29719.800000000003</v>
      </c>
      <c r="AR139" s="259">
        <f t="shared" si="115"/>
        <v>4</v>
      </c>
      <c r="AS139" s="262">
        <f t="shared" si="84"/>
        <v>8.0000000000000004E-4</v>
      </c>
      <c r="AT139" s="259">
        <f t="shared" si="85"/>
        <v>7.1000000000000014</v>
      </c>
      <c r="AU139" s="259">
        <f t="shared" si="116"/>
        <v>16.675840000000001</v>
      </c>
      <c r="AV139" s="260">
        <f t="shared" si="86"/>
        <v>0</v>
      </c>
      <c r="AW139" s="259">
        <f t="shared" si="117"/>
        <v>16.675840000000001</v>
      </c>
      <c r="AX139" s="259">
        <f t="shared" si="74"/>
        <v>17.517948000000004</v>
      </c>
      <c r="AY139" s="259">
        <f t="shared" si="118"/>
        <v>16.675840000000001</v>
      </c>
      <c r="AZ139" s="92">
        <f t="shared" si="119"/>
        <v>16.675840000000001</v>
      </c>
      <c r="BA139" s="266">
        <f t="shared" si="75"/>
        <v>4</v>
      </c>
      <c r="BB139" s="92">
        <f t="shared" si="120"/>
        <v>66.703360000000004</v>
      </c>
    </row>
    <row r="140" spans="1:54" x14ac:dyDescent="0.2">
      <c r="A140" s="278">
        <f t="shared" si="76"/>
        <v>2022</v>
      </c>
      <c r="B140" s="123">
        <f t="shared" si="94"/>
        <v>4</v>
      </c>
      <c r="C140" s="257">
        <f t="shared" si="122"/>
        <v>5</v>
      </c>
      <c r="D140" s="258" t="str">
        <f t="shared" si="122"/>
        <v>단E</v>
      </c>
      <c r="E140" s="259">
        <f t="shared" si="122"/>
        <v>0</v>
      </c>
      <c r="F140" s="260">
        <f t="shared" si="122"/>
        <v>0.04</v>
      </c>
      <c r="G140" s="259">
        <f t="shared" si="95"/>
        <v>0</v>
      </c>
      <c r="H140" s="260">
        <f t="shared" si="96"/>
        <v>0.6</v>
      </c>
      <c r="I140" s="259">
        <f t="shared" si="77"/>
        <v>0</v>
      </c>
      <c r="J140" s="259">
        <f t="shared" si="97"/>
        <v>1</v>
      </c>
      <c r="K140" s="261">
        <f t="shared" si="98"/>
        <v>1.05</v>
      </c>
      <c r="L140" s="259">
        <f t="shared" si="99"/>
        <v>1</v>
      </c>
      <c r="M140" s="262">
        <f t="shared" si="78"/>
        <v>1E-3</v>
      </c>
      <c r="N140" s="259">
        <f t="shared" si="79"/>
        <v>0</v>
      </c>
      <c r="O140" s="259">
        <f t="shared" si="100"/>
        <v>0</v>
      </c>
      <c r="P140" s="260">
        <f t="shared" si="80"/>
        <v>0.25</v>
      </c>
      <c r="Q140" s="259" t="b">
        <f t="shared" si="101"/>
        <v>0</v>
      </c>
      <c r="R140" s="260">
        <f t="shared" si="102"/>
        <v>0.25</v>
      </c>
      <c r="S140" s="259">
        <f t="shared" si="103"/>
        <v>0</v>
      </c>
      <c r="T140" s="259">
        <f t="shared" si="69"/>
        <v>0</v>
      </c>
      <c r="U140" s="259">
        <f t="shared" si="104"/>
        <v>0</v>
      </c>
      <c r="V140" s="259" t="b">
        <f t="shared" si="81"/>
        <v>1</v>
      </c>
      <c r="W140" s="262">
        <f t="shared" si="82"/>
        <v>1.4E-3</v>
      </c>
      <c r="X140" s="259">
        <f t="shared" si="105"/>
        <v>0</v>
      </c>
      <c r="Y140" s="260">
        <f t="shared" si="70"/>
        <v>0.25</v>
      </c>
      <c r="Z140" s="259">
        <f t="shared" si="106"/>
        <v>0</v>
      </c>
      <c r="AA140" s="259">
        <f t="shared" si="71"/>
        <v>0</v>
      </c>
      <c r="AB140" s="259">
        <f t="shared" si="107"/>
        <v>0</v>
      </c>
      <c r="AC140" s="263">
        <f t="shared" si="83"/>
        <v>0.2</v>
      </c>
      <c r="AD140" s="259">
        <f t="shared" si="108"/>
        <v>0</v>
      </c>
      <c r="AE140" s="259">
        <f t="shared" si="109"/>
        <v>790</v>
      </c>
      <c r="AF140" s="264">
        <f t="shared" si="123"/>
        <v>85</v>
      </c>
      <c r="AG140" s="265">
        <f t="shared" si="123"/>
        <v>1</v>
      </c>
      <c r="AH140" s="265">
        <f t="shared" si="123"/>
        <v>1.1000000000000001</v>
      </c>
      <c r="AI140" s="265">
        <f t="shared" si="123"/>
        <v>1.25</v>
      </c>
      <c r="AJ140" s="278">
        <f t="shared" si="123"/>
        <v>2010</v>
      </c>
      <c r="AK140" s="278">
        <f t="shared" si="110"/>
        <v>12</v>
      </c>
      <c r="AL140" s="260">
        <f t="shared" si="73"/>
        <v>0.02</v>
      </c>
      <c r="AM140" s="260">
        <f t="shared" si="111"/>
        <v>0.19999999999999996</v>
      </c>
      <c r="AN140" s="260">
        <f t="shared" si="112"/>
        <v>0.76</v>
      </c>
      <c r="AO140" s="259">
        <f t="shared" si="113"/>
        <v>70171.75</v>
      </c>
      <c r="AP140" s="261">
        <f t="shared" si="114"/>
        <v>0.6</v>
      </c>
      <c r="AQ140" s="259">
        <f t="shared" si="121"/>
        <v>42103.049999999996</v>
      </c>
      <c r="AR140" s="259">
        <f t="shared" si="115"/>
        <v>5</v>
      </c>
      <c r="AS140" s="262">
        <f t="shared" si="84"/>
        <v>1E-3</v>
      </c>
      <c r="AT140" s="259">
        <f t="shared" si="85"/>
        <v>14.899999999999999</v>
      </c>
      <c r="AU140" s="259">
        <f t="shared" si="116"/>
        <v>27.203049999999998</v>
      </c>
      <c r="AV140" s="260">
        <f t="shared" si="86"/>
        <v>0</v>
      </c>
      <c r="AW140" s="259">
        <f t="shared" si="117"/>
        <v>27.203049999999998</v>
      </c>
      <c r="AX140" s="259">
        <f t="shared" si="74"/>
        <v>28.577928750000002</v>
      </c>
      <c r="AY140" s="259">
        <f t="shared" si="118"/>
        <v>27.203049999999998</v>
      </c>
      <c r="AZ140" s="92">
        <f t="shared" si="119"/>
        <v>27.203049999999998</v>
      </c>
      <c r="BA140" s="266">
        <f t="shared" si="75"/>
        <v>5</v>
      </c>
      <c r="BB140" s="92">
        <f t="shared" si="120"/>
        <v>136.01524999999998</v>
      </c>
    </row>
    <row r="141" spans="1:54" x14ac:dyDescent="0.2">
      <c r="A141" s="278">
        <f t="shared" si="76"/>
        <v>2022</v>
      </c>
      <c r="B141" s="123">
        <f t="shared" si="94"/>
        <v>4</v>
      </c>
      <c r="C141" s="257">
        <f t="shared" si="122"/>
        <v>6</v>
      </c>
      <c r="D141" s="258" t="str">
        <f t="shared" si="122"/>
        <v>단F</v>
      </c>
      <c r="E141" s="259">
        <f t="shared" si="122"/>
        <v>0</v>
      </c>
      <c r="F141" s="260">
        <f t="shared" si="122"/>
        <v>0.05</v>
      </c>
      <c r="G141" s="259">
        <f t="shared" si="95"/>
        <v>0</v>
      </c>
      <c r="H141" s="260">
        <f t="shared" si="96"/>
        <v>0.6</v>
      </c>
      <c r="I141" s="259">
        <f t="shared" si="77"/>
        <v>0</v>
      </c>
      <c r="J141" s="259">
        <f t="shared" si="97"/>
        <v>1</v>
      </c>
      <c r="K141" s="261">
        <f t="shared" si="98"/>
        <v>1.05</v>
      </c>
      <c r="L141" s="259">
        <f t="shared" si="99"/>
        <v>1</v>
      </c>
      <c r="M141" s="262">
        <f t="shared" si="78"/>
        <v>1E-3</v>
      </c>
      <c r="N141" s="259">
        <f t="shared" si="79"/>
        <v>0</v>
      </c>
      <c r="O141" s="259">
        <f t="shared" si="100"/>
        <v>0</v>
      </c>
      <c r="P141" s="260">
        <f t="shared" si="80"/>
        <v>0</v>
      </c>
      <c r="Q141" s="259" t="b">
        <f t="shared" si="101"/>
        <v>0</v>
      </c>
      <c r="R141" s="260">
        <f t="shared" si="102"/>
        <v>0</v>
      </c>
      <c r="S141" s="259">
        <f t="shared" si="103"/>
        <v>0</v>
      </c>
      <c r="T141" s="259">
        <f t="shared" si="69"/>
        <v>0</v>
      </c>
      <c r="U141" s="259">
        <f t="shared" si="104"/>
        <v>0</v>
      </c>
      <c r="V141" s="259" t="b">
        <f t="shared" si="81"/>
        <v>1</v>
      </c>
      <c r="W141" s="262">
        <f t="shared" si="82"/>
        <v>1.4E-3</v>
      </c>
      <c r="X141" s="259">
        <f t="shared" si="105"/>
        <v>0</v>
      </c>
      <c r="Y141" s="260">
        <f t="shared" si="70"/>
        <v>0</v>
      </c>
      <c r="Z141" s="259">
        <f t="shared" si="106"/>
        <v>0</v>
      </c>
      <c r="AA141" s="259">
        <f t="shared" si="71"/>
        <v>0</v>
      </c>
      <c r="AB141" s="259">
        <f t="shared" si="107"/>
        <v>0</v>
      </c>
      <c r="AC141" s="263">
        <f t="shared" si="83"/>
        <v>0.2</v>
      </c>
      <c r="AD141" s="259">
        <f t="shared" si="108"/>
        <v>0</v>
      </c>
      <c r="AE141" s="259">
        <f t="shared" si="109"/>
        <v>790</v>
      </c>
      <c r="AF141" s="264">
        <f t="shared" si="123"/>
        <v>90</v>
      </c>
      <c r="AG141" s="265">
        <f t="shared" si="123"/>
        <v>1</v>
      </c>
      <c r="AH141" s="265">
        <f t="shared" si="123"/>
        <v>1.1000000000000001</v>
      </c>
      <c r="AI141" s="265">
        <f t="shared" si="123"/>
        <v>1.25</v>
      </c>
      <c r="AJ141" s="278">
        <f t="shared" si="123"/>
        <v>2010</v>
      </c>
      <c r="AK141" s="278">
        <f t="shared" si="110"/>
        <v>12</v>
      </c>
      <c r="AL141" s="260">
        <f t="shared" si="73"/>
        <v>0.02</v>
      </c>
      <c r="AM141" s="260">
        <f t="shared" si="111"/>
        <v>0.19999999999999996</v>
      </c>
      <c r="AN141" s="260">
        <f t="shared" si="112"/>
        <v>0.76</v>
      </c>
      <c r="AO141" s="259">
        <f t="shared" si="113"/>
        <v>74299.5</v>
      </c>
      <c r="AP141" s="261">
        <f t="shared" si="114"/>
        <v>0.6</v>
      </c>
      <c r="AQ141" s="259">
        <f t="shared" si="121"/>
        <v>44579.7</v>
      </c>
      <c r="AR141" s="259">
        <f t="shared" si="115"/>
        <v>5</v>
      </c>
      <c r="AS141" s="262">
        <f t="shared" si="84"/>
        <v>1E-3</v>
      </c>
      <c r="AT141" s="259">
        <f t="shared" si="85"/>
        <v>14.899999999999999</v>
      </c>
      <c r="AU141" s="259">
        <f t="shared" si="116"/>
        <v>29.679699999999997</v>
      </c>
      <c r="AV141" s="260">
        <f t="shared" si="86"/>
        <v>0</v>
      </c>
      <c r="AW141" s="259">
        <f t="shared" si="117"/>
        <v>29.679699999999997</v>
      </c>
      <c r="AX141" s="259">
        <f t="shared" si="74"/>
        <v>31.179277500000001</v>
      </c>
      <c r="AY141" s="259">
        <f t="shared" si="118"/>
        <v>29.679699999999997</v>
      </c>
      <c r="AZ141" s="92">
        <f t="shared" si="119"/>
        <v>29.679699999999997</v>
      </c>
      <c r="BA141" s="266">
        <f t="shared" si="75"/>
        <v>5</v>
      </c>
      <c r="BB141" s="92">
        <f t="shared" si="120"/>
        <v>148.39849999999998</v>
      </c>
    </row>
    <row r="142" spans="1:54" x14ac:dyDescent="0.2">
      <c r="A142" s="278">
        <f t="shared" si="76"/>
        <v>2022</v>
      </c>
      <c r="B142" s="123">
        <f t="shared" si="94"/>
        <v>4</v>
      </c>
      <c r="C142" s="257">
        <f t="shared" si="122"/>
        <v>7</v>
      </c>
      <c r="D142" s="258" t="str">
        <f t="shared" si="122"/>
        <v>장A</v>
      </c>
      <c r="E142" s="259">
        <f t="shared" si="122"/>
        <v>0</v>
      </c>
      <c r="F142" s="260">
        <f t="shared" si="122"/>
        <v>0.01</v>
      </c>
      <c r="G142" s="259">
        <f t="shared" si="95"/>
        <v>0</v>
      </c>
      <c r="H142" s="260">
        <f t="shared" si="96"/>
        <v>0.6</v>
      </c>
      <c r="I142" s="259">
        <f t="shared" si="77"/>
        <v>0</v>
      </c>
      <c r="J142" s="259">
        <f t="shared" si="97"/>
        <v>1</v>
      </c>
      <c r="K142" s="261">
        <f t="shared" si="98"/>
        <v>1.05</v>
      </c>
      <c r="L142" s="259">
        <f t="shared" si="99"/>
        <v>1</v>
      </c>
      <c r="M142" s="262">
        <f t="shared" si="78"/>
        <v>1E-3</v>
      </c>
      <c r="N142" s="259">
        <f t="shared" si="79"/>
        <v>0</v>
      </c>
      <c r="O142" s="259">
        <f t="shared" si="100"/>
        <v>0</v>
      </c>
      <c r="P142" s="260">
        <f t="shared" si="80"/>
        <v>1</v>
      </c>
      <c r="Q142" s="259" t="b">
        <f t="shared" si="101"/>
        <v>0</v>
      </c>
      <c r="R142" s="260">
        <f t="shared" si="102"/>
        <v>1</v>
      </c>
      <c r="S142" s="259">
        <f t="shared" si="103"/>
        <v>0</v>
      </c>
      <c r="T142" s="259">
        <f t="shared" si="69"/>
        <v>0</v>
      </c>
      <c r="U142" s="259">
        <f t="shared" si="104"/>
        <v>0</v>
      </c>
      <c r="V142" s="259" t="b">
        <f t="shared" si="81"/>
        <v>1</v>
      </c>
      <c r="W142" s="262">
        <f t="shared" si="82"/>
        <v>1.4E-3</v>
      </c>
      <c r="X142" s="259">
        <f t="shared" si="105"/>
        <v>0</v>
      </c>
      <c r="Y142" s="260">
        <f t="shared" si="70"/>
        <v>1</v>
      </c>
      <c r="Z142" s="259">
        <f t="shared" si="106"/>
        <v>0</v>
      </c>
      <c r="AA142" s="259">
        <f t="shared" si="71"/>
        <v>0</v>
      </c>
      <c r="AB142" s="259">
        <f t="shared" si="107"/>
        <v>0</v>
      </c>
      <c r="AC142" s="263">
        <f t="shared" si="83"/>
        <v>0.2</v>
      </c>
      <c r="AD142" s="259">
        <f t="shared" si="108"/>
        <v>0</v>
      </c>
      <c r="AE142" s="259">
        <f t="shared" si="109"/>
        <v>790</v>
      </c>
      <c r="AF142" s="264">
        <f t="shared" si="123"/>
        <v>30</v>
      </c>
      <c r="AG142" s="265">
        <f t="shared" si="123"/>
        <v>1</v>
      </c>
      <c r="AH142" s="265">
        <f t="shared" si="123"/>
        <v>1.1000000000000001</v>
      </c>
      <c r="AI142" s="265">
        <f t="shared" si="123"/>
        <v>1.25</v>
      </c>
      <c r="AJ142" s="278">
        <f t="shared" si="123"/>
        <v>2010</v>
      </c>
      <c r="AK142" s="278">
        <f t="shared" si="110"/>
        <v>12</v>
      </c>
      <c r="AL142" s="260">
        <f t="shared" si="73"/>
        <v>0.02</v>
      </c>
      <c r="AM142" s="260">
        <f t="shared" si="111"/>
        <v>0.19999999999999996</v>
      </c>
      <c r="AN142" s="260">
        <f t="shared" si="112"/>
        <v>0.76</v>
      </c>
      <c r="AO142" s="259">
        <f t="shared" si="113"/>
        <v>24766.500000000004</v>
      </c>
      <c r="AP142" s="261">
        <f t="shared" si="114"/>
        <v>0.6</v>
      </c>
      <c r="AQ142" s="259">
        <f t="shared" si="121"/>
        <v>14859.900000000001</v>
      </c>
      <c r="AR142" s="259">
        <f t="shared" si="115"/>
        <v>3</v>
      </c>
      <c r="AS142" s="262">
        <f t="shared" si="84"/>
        <v>5.9999999999999995E-4</v>
      </c>
      <c r="AT142" s="259">
        <f t="shared" si="85"/>
        <v>1.899999999999999</v>
      </c>
      <c r="AU142" s="259">
        <f t="shared" si="116"/>
        <v>7.0159400000000023</v>
      </c>
      <c r="AV142" s="260">
        <f t="shared" si="86"/>
        <v>0</v>
      </c>
      <c r="AW142" s="259">
        <f t="shared" si="117"/>
        <v>7.0159400000000023</v>
      </c>
      <c r="AX142" s="259">
        <f t="shared" si="74"/>
        <v>7.3698555000000026</v>
      </c>
      <c r="AY142" s="259">
        <f t="shared" si="118"/>
        <v>7.0159400000000023</v>
      </c>
      <c r="AZ142" s="92">
        <f t="shared" si="119"/>
        <v>7.0159400000000023</v>
      </c>
      <c r="BA142" s="266">
        <f t="shared" si="75"/>
        <v>5</v>
      </c>
      <c r="BB142" s="92">
        <f t="shared" si="120"/>
        <v>35.07970000000001</v>
      </c>
    </row>
    <row r="143" spans="1:54" x14ac:dyDescent="0.2">
      <c r="A143" s="278">
        <f t="shared" si="76"/>
        <v>2022</v>
      </c>
      <c r="B143" s="123">
        <f t="shared" si="94"/>
        <v>4</v>
      </c>
      <c r="C143" s="257">
        <f t="shared" si="122"/>
        <v>8</v>
      </c>
      <c r="D143" s="258" t="str">
        <f t="shared" si="122"/>
        <v>장B</v>
      </c>
      <c r="E143" s="259">
        <f t="shared" si="122"/>
        <v>0</v>
      </c>
      <c r="F143" s="260">
        <f t="shared" si="122"/>
        <v>0.02</v>
      </c>
      <c r="G143" s="259">
        <f t="shared" si="95"/>
        <v>0</v>
      </c>
      <c r="H143" s="260">
        <f t="shared" si="96"/>
        <v>0.6</v>
      </c>
      <c r="I143" s="259">
        <f t="shared" si="77"/>
        <v>0</v>
      </c>
      <c r="J143" s="259">
        <f t="shared" si="97"/>
        <v>1</v>
      </c>
      <c r="K143" s="261">
        <f t="shared" si="98"/>
        <v>1.05</v>
      </c>
      <c r="L143" s="259">
        <f t="shared" si="99"/>
        <v>1</v>
      </c>
      <c r="M143" s="262">
        <f t="shared" si="78"/>
        <v>1E-3</v>
      </c>
      <c r="N143" s="259">
        <f t="shared" si="79"/>
        <v>0</v>
      </c>
      <c r="O143" s="259">
        <f t="shared" si="100"/>
        <v>0</v>
      </c>
      <c r="P143" s="260">
        <f t="shared" si="80"/>
        <v>0.75</v>
      </c>
      <c r="Q143" s="259" t="b">
        <f t="shared" si="101"/>
        <v>0</v>
      </c>
      <c r="R143" s="260">
        <f t="shared" si="102"/>
        <v>0.75</v>
      </c>
      <c r="S143" s="259">
        <f t="shared" si="103"/>
        <v>0</v>
      </c>
      <c r="T143" s="259">
        <f t="shared" si="69"/>
        <v>0</v>
      </c>
      <c r="U143" s="259">
        <f t="shared" si="104"/>
        <v>0</v>
      </c>
      <c r="V143" s="259" t="b">
        <f t="shared" si="81"/>
        <v>1</v>
      </c>
      <c r="W143" s="262">
        <f t="shared" si="82"/>
        <v>1.4E-3</v>
      </c>
      <c r="X143" s="259">
        <f t="shared" si="105"/>
        <v>0</v>
      </c>
      <c r="Y143" s="260">
        <f t="shared" si="70"/>
        <v>0.75</v>
      </c>
      <c r="Z143" s="259">
        <f t="shared" si="106"/>
        <v>0</v>
      </c>
      <c r="AA143" s="259">
        <f t="shared" si="71"/>
        <v>0</v>
      </c>
      <c r="AB143" s="259">
        <f t="shared" si="107"/>
        <v>0</v>
      </c>
      <c r="AC143" s="263">
        <f t="shared" si="83"/>
        <v>0.2</v>
      </c>
      <c r="AD143" s="259">
        <f t="shared" si="108"/>
        <v>0</v>
      </c>
      <c r="AE143" s="259">
        <f t="shared" si="109"/>
        <v>790</v>
      </c>
      <c r="AF143" s="264">
        <f t="shared" si="123"/>
        <v>50</v>
      </c>
      <c r="AG143" s="265">
        <f t="shared" si="123"/>
        <v>1</v>
      </c>
      <c r="AH143" s="265">
        <f t="shared" si="123"/>
        <v>1.1000000000000001</v>
      </c>
      <c r="AI143" s="265">
        <f t="shared" si="123"/>
        <v>1.25</v>
      </c>
      <c r="AJ143" s="278">
        <f t="shared" si="123"/>
        <v>2010</v>
      </c>
      <c r="AK143" s="278">
        <f t="shared" si="110"/>
        <v>12</v>
      </c>
      <c r="AL143" s="260">
        <f t="shared" si="73"/>
        <v>0.02</v>
      </c>
      <c r="AM143" s="260">
        <f t="shared" si="111"/>
        <v>0.19999999999999996</v>
      </c>
      <c r="AN143" s="260">
        <f t="shared" si="112"/>
        <v>0.76</v>
      </c>
      <c r="AO143" s="259">
        <f t="shared" si="113"/>
        <v>41277.5</v>
      </c>
      <c r="AP143" s="261">
        <f t="shared" si="114"/>
        <v>0.6</v>
      </c>
      <c r="AQ143" s="259">
        <f t="shared" si="121"/>
        <v>24766.5</v>
      </c>
      <c r="AR143" s="259">
        <f t="shared" si="115"/>
        <v>3</v>
      </c>
      <c r="AS143" s="262">
        <f t="shared" si="84"/>
        <v>5.9999999999999995E-4</v>
      </c>
      <c r="AT143" s="259">
        <f t="shared" si="85"/>
        <v>1.899999999999999</v>
      </c>
      <c r="AU143" s="259">
        <f t="shared" si="116"/>
        <v>12.959899999999999</v>
      </c>
      <c r="AV143" s="260">
        <f t="shared" si="86"/>
        <v>0</v>
      </c>
      <c r="AW143" s="259">
        <f t="shared" si="117"/>
        <v>12.959899999999999</v>
      </c>
      <c r="AX143" s="259">
        <f t="shared" si="74"/>
        <v>13.6130925</v>
      </c>
      <c r="AY143" s="259">
        <f t="shared" si="118"/>
        <v>12.959899999999999</v>
      </c>
      <c r="AZ143" s="92">
        <f t="shared" si="119"/>
        <v>12.959899999999999</v>
      </c>
      <c r="BA143" s="266">
        <f t="shared" si="75"/>
        <v>4</v>
      </c>
      <c r="BB143" s="92">
        <f t="shared" si="120"/>
        <v>51.839599999999997</v>
      </c>
    </row>
    <row r="144" spans="1:54" x14ac:dyDescent="0.2">
      <c r="A144" s="278">
        <f t="shared" si="76"/>
        <v>2022</v>
      </c>
      <c r="B144" s="123">
        <f t="shared" si="94"/>
        <v>4</v>
      </c>
      <c r="C144" s="257">
        <f t="shared" si="122"/>
        <v>9</v>
      </c>
      <c r="D144" s="258" t="str">
        <f t="shared" si="122"/>
        <v>장C</v>
      </c>
      <c r="E144" s="259">
        <f t="shared" si="122"/>
        <v>0</v>
      </c>
      <c r="F144" s="260">
        <f t="shared" si="122"/>
        <v>0.01</v>
      </c>
      <c r="G144" s="259">
        <f t="shared" si="95"/>
        <v>0</v>
      </c>
      <c r="H144" s="260">
        <f t="shared" si="96"/>
        <v>0.6</v>
      </c>
      <c r="I144" s="259">
        <f t="shared" si="77"/>
        <v>0</v>
      </c>
      <c r="J144" s="259">
        <f t="shared" si="97"/>
        <v>1</v>
      </c>
      <c r="K144" s="261">
        <f t="shared" si="98"/>
        <v>1.05</v>
      </c>
      <c r="L144" s="259">
        <f t="shared" si="99"/>
        <v>1</v>
      </c>
      <c r="M144" s="262">
        <f t="shared" si="78"/>
        <v>1E-3</v>
      </c>
      <c r="N144" s="259">
        <f t="shared" si="79"/>
        <v>0</v>
      </c>
      <c r="O144" s="259">
        <f t="shared" si="100"/>
        <v>0</v>
      </c>
      <c r="P144" s="260">
        <f t="shared" si="80"/>
        <v>0.75</v>
      </c>
      <c r="Q144" s="259" t="b">
        <f t="shared" si="101"/>
        <v>0</v>
      </c>
      <c r="R144" s="260">
        <f t="shared" si="102"/>
        <v>0.75</v>
      </c>
      <c r="S144" s="259">
        <f t="shared" si="103"/>
        <v>0</v>
      </c>
      <c r="T144" s="259">
        <f t="shared" si="69"/>
        <v>0</v>
      </c>
      <c r="U144" s="259">
        <f t="shared" si="104"/>
        <v>0</v>
      </c>
      <c r="V144" s="259" t="b">
        <f t="shared" si="81"/>
        <v>1</v>
      </c>
      <c r="W144" s="262">
        <f t="shared" si="82"/>
        <v>1.4E-3</v>
      </c>
      <c r="X144" s="259">
        <f t="shared" si="105"/>
        <v>0</v>
      </c>
      <c r="Y144" s="260">
        <f t="shared" si="70"/>
        <v>0.75</v>
      </c>
      <c r="Z144" s="259">
        <f t="shared" si="106"/>
        <v>0</v>
      </c>
      <c r="AA144" s="259">
        <f t="shared" si="71"/>
        <v>0</v>
      </c>
      <c r="AB144" s="259">
        <f t="shared" si="107"/>
        <v>0</v>
      </c>
      <c r="AC144" s="263">
        <f t="shared" si="83"/>
        <v>0.2</v>
      </c>
      <c r="AD144" s="259">
        <f t="shared" si="108"/>
        <v>0</v>
      </c>
      <c r="AE144" s="259">
        <f t="shared" si="109"/>
        <v>790</v>
      </c>
      <c r="AF144" s="264">
        <f t="shared" si="123"/>
        <v>60</v>
      </c>
      <c r="AG144" s="265">
        <f t="shared" si="123"/>
        <v>1</v>
      </c>
      <c r="AH144" s="265">
        <f t="shared" si="123"/>
        <v>1.1000000000000001</v>
      </c>
      <c r="AI144" s="265">
        <f t="shared" si="123"/>
        <v>1.25</v>
      </c>
      <c r="AJ144" s="278">
        <f t="shared" si="123"/>
        <v>2010</v>
      </c>
      <c r="AK144" s="278">
        <f t="shared" si="110"/>
        <v>12</v>
      </c>
      <c r="AL144" s="260">
        <f t="shared" si="73"/>
        <v>0.02</v>
      </c>
      <c r="AM144" s="260">
        <f t="shared" si="111"/>
        <v>0.19999999999999996</v>
      </c>
      <c r="AN144" s="260">
        <f t="shared" si="112"/>
        <v>0.76</v>
      </c>
      <c r="AO144" s="259">
        <f t="shared" si="113"/>
        <v>49533.000000000007</v>
      </c>
      <c r="AP144" s="261">
        <f t="shared" si="114"/>
        <v>0.6</v>
      </c>
      <c r="AQ144" s="259">
        <f t="shared" si="121"/>
        <v>29719.800000000003</v>
      </c>
      <c r="AR144" s="259">
        <f t="shared" si="115"/>
        <v>4</v>
      </c>
      <c r="AS144" s="262">
        <f t="shared" si="84"/>
        <v>8.0000000000000004E-4</v>
      </c>
      <c r="AT144" s="259">
        <f t="shared" si="85"/>
        <v>7.1000000000000014</v>
      </c>
      <c r="AU144" s="259">
        <f t="shared" si="116"/>
        <v>16.675840000000001</v>
      </c>
      <c r="AV144" s="260">
        <f t="shared" si="86"/>
        <v>0</v>
      </c>
      <c r="AW144" s="259">
        <f t="shared" si="117"/>
        <v>16.675840000000001</v>
      </c>
      <c r="AX144" s="259">
        <f t="shared" si="74"/>
        <v>17.517948000000004</v>
      </c>
      <c r="AY144" s="259">
        <f t="shared" si="118"/>
        <v>16.675840000000001</v>
      </c>
      <c r="AZ144" s="92">
        <f t="shared" si="119"/>
        <v>16.675840000000001</v>
      </c>
      <c r="BA144" s="266">
        <f t="shared" si="75"/>
        <v>3</v>
      </c>
      <c r="BB144" s="92">
        <f t="shared" si="120"/>
        <v>50.027520000000003</v>
      </c>
    </row>
    <row r="145" spans="1:54" x14ac:dyDescent="0.2">
      <c r="A145" s="278">
        <f t="shared" si="76"/>
        <v>2022</v>
      </c>
      <c r="B145" s="123">
        <f t="shared" si="94"/>
        <v>4</v>
      </c>
      <c r="C145" s="257">
        <f t="shared" si="122"/>
        <v>10</v>
      </c>
      <c r="D145" s="258" t="str">
        <f t="shared" si="122"/>
        <v>장D</v>
      </c>
      <c r="E145" s="259">
        <f t="shared" si="122"/>
        <v>0</v>
      </c>
      <c r="F145" s="260">
        <f t="shared" si="122"/>
        <v>0.03</v>
      </c>
      <c r="G145" s="259">
        <f t="shared" si="95"/>
        <v>0</v>
      </c>
      <c r="H145" s="260">
        <f t="shared" si="96"/>
        <v>0.6</v>
      </c>
      <c r="I145" s="259">
        <f t="shared" si="77"/>
        <v>0</v>
      </c>
      <c r="J145" s="259">
        <f t="shared" si="97"/>
        <v>1</v>
      </c>
      <c r="K145" s="261">
        <f t="shared" si="98"/>
        <v>1.05</v>
      </c>
      <c r="L145" s="259">
        <f t="shared" si="99"/>
        <v>1</v>
      </c>
      <c r="M145" s="262">
        <f t="shared" si="78"/>
        <v>1E-3</v>
      </c>
      <c r="N145" s="259">
        <f t="shared" si="79"/>
        <v>0</v>
      </c>
      <c r="O145" s="259">
        <f t="shared" si="100"/>
        <v>0</v>
      </c>
      <c r="P145" s="260">
        <f t="shared" si="80"/>
        <v>0</v>
      </c>
      <c r="Q145" s="259" t="b">
        <f t="shared" si="101"/>
        <v>0</v>
      </c>
      <c r="R145" s="260">
        <f t="shared" si="102"/>
        <v>0</v>
      </c>
      <c r="S145" s="259">
        <f t="shared" si="103"/>
        <v>0</v>
      </c>
      <c r="T145" s="259">
        <f t="shared" si="69"/>
        <v>0</v>
      </c>
      <c r="U145" s="259">
        <f t="shared" si="104"/>
        <v>0</v>
      </c>
      <c r="V145" s="259" t="b">
        <f t="shared" si="81"/>
        <v>1</v>
      </c>
      <c r="W145" s="262">
        <f t="shared" si="82"/>
        <v>1.4E-3</v>
      </c>
      <c r="X145" s="259">
        <f t="shared" si="105"/>
        <v>0</v>
      </c>
      <c r="Y145" s="260">
        <f t="shared" si="70"/>
        <v>0</v>
      </c>
      <c r="Z145" s="259">
        <f t="shared" si="106"/>
        <v>0</v>
      </c>
      <c r="AA145" s="259">
        <f t="shared" si="71"/>
        <v>0</v>
      </c>
      <c r="AB145" s="259">
        <f t="shared" si="107"/>
        <v>0</v>
      </c>
      <c r="AC145" s="263">
        <f t="shared" si="83"/>
        <v>0.2</v>
      </c>
      <c r="AD145" s="259">
        <f t="shared" si="108"/>
        <v>0</v>
      </c>
      <c r="AE145" s="259">
        <f t="shared" si="109"/>
        <v>790</v>
      </c>
      <c r="AF145" s="264">
        <f t="shared" si="123"/>
        <v>90</v>
      </c>
      <c r="AG145" s="265">
        <f t="shared" si="123"/>
        <v>1</v>
      </c>
      <c r="AH145" s="265">
        <f t="shared" si="123"/>
        <v>1.1000000000000001</v>
      </c>
      <c r="AI145" s="265">
        <f t="shared" si="123"/>
        <v>1.25</v>
      </c>
      <c r="AJ145" s="278">
        <f t="shared" si="123"/>
        <v>2010</v>
      </c>
      <c r="AK145" s="278">
        <f t="shared" si="110"/>
        <v>12</v>
      </c>
      <c r="AL145" s="260">
        <f t="shared" si="73"/>
        <v>0.02</v>
      </c>
      <c r="AM145" s="260">
        <f t="shared" si="111"/>
        <v>0.19999999999999996</v>
      </c>
      <c r="AN145" s="260">
        <f t="shared" si="112"/>
        <v>0.76</v>
      </c>
      <c r="AO145" s="259">
        <f t="shared" si="113"/>
        <v>74299.5</v>
      </c>
      <c r="AP145" s="261">
        <f t="shared" si="114"/>
        <v>0.6</v>
      </c>
      <c r="AQ145" s="259">
        <f t="shared" si="121"/>
        <v>44579.7</v>
      </c>
      <c r="AR145" s="259">
        <f t="shared" si="115"/>
        <v>5</v>
      </c>
      <c r="AS145" s="262">
        <f t="shared" si="84"/>
        <v>1E-3</v>
      </c>
      <c r="AT145" s="259">
        <f t="shared" si="85"/>
        <v>14.899999999999999</v>
      </c>
      <c r="AU145" s="259">
        <f t="shared" si="116"/>
        <v>29.679699999999997</v>
      </c>
      <c r="AV145" s="260">
        <f t="shared" si="86"/>
        <v>0</v>
      </c>
      <c r="AW145" s="259">
        <f t="shared" si="117"/>
        <v>29.679699999999997</v>
      </c>
      <c r="AX145" s="259">
        <f t="shared" si="74"/>
        <v>31.179277500000001</v>
      </c>
      <c r="AY145" s="259">
        <f t="shared" si="118"/>
        <v>29.679699999999997</v>
      </c>
      <c r="AZ145" s="92">
        <f t="shared" si="119"/>
        <v>29.679699999999997</v>
      </c>
      <c r="BA145" s="266">
        <f t="shared" si="75"/>
        <v>2</v>
      </c>
      <c r="BB145" s="92">
        <f t="shared" si="120"/>
        <v>59.359399999999994</v>
      </c>
    </row>
    <row r="146" spans="1:54" x14ac:dyDescent="0.2">
      <c r="A146" s="278">
        <f t="shared" si="76"/>
        <v>2022</v>
      </c>
      <c r="B146" s="123">
        <f t="shared" si="94"/>
        <v>4</v>
      </c>
      <c r="C146" s="257">
        <f t="shared" si="122"/>
        <v>11</v>
      </c>
      <c r="D146" s="258" t="str">
        <f t="shared" si="122"/>
        <v>미등록A</v>
      </c>
      <c r="E146" s="259">
        <f t="shared" si="122"/>
        <v>0</v>
      </c>
      <c r="F146" s="260">
        <f t="shared" si="122"/>
        <v>0.01</v>
      </c>
      <c r="G146" s="259">
        <f t="shared" si="95"/>
        <v>0</v>
      </c>
      <c r="H146" s="260">
        <f t="shared" si="96"/>
        <v>0.6</v>
      </c>
      <c r="I146" s="259">
        <f t="shared" si="77"/>
        <v>0</v>
      </c>
      <c r="J146" s="259">
        <f t="shared" si="97"/>
        <v>1</v>
      </c>
      <c r="K146" s="261">
        <f t="shared" si="98"/>
        <v>1.05</v>
      </c>
      <c r="L146" s="259">
        <f t="shared" si="99"/>
        <v>1</v>
      </c>
      <c r="M146" s="262">
        <f t="shared" si="78"/>
        <v>1E-3</v>
      </c>
      <c r="N146" s="259">
        <f t="shared" si="79"/>
        <v>0</v>
      </c>
      <c r="O146" s="259">
        <f t="shared" si="100"/>
        <v>0</v>
      </c>
      <c r="P146" s="260">
        <f t="shared" si="80"/>
        <v>0</v>
      </c>
      <c r="Q146" s="259" t="b">
        <f t="shared" si="101"/>
        <v>0</v>
      </c>
      <c r="R146" s="260">
        <f t="shared" si="102"/>
        <v>0</v>
      </c>
      <c r="S146" s="259">
        <f t="shared" si="103"/>
        <v>0</v>
      </c>
      <c r="T146" s="259">
        <f t="shared" si="69"/>
        <v>0</v>
      </c>
      <c r="U146" s="259">
        <f t="shared" si="104"/>
        <v>0</v>
      </c>
      <c r="V146" s="259" t="b">
        <f t="shared" si="81"/>
        <v>1</v>
      </c>
      <c r="W146" s="262">
        <f t="shared" si="82"/>
        <v>1.4E-3</v>
      </c>
      <c r="X146" s="259">
        <f t="shared" si="105"/>
        <v>0</v>
      </c>
      <c r="Y146" s="260">
        <f t="shared" si="70"/>
        <v>0</v>
      </c>
      <c r="Z146" s="259">
        <f t="shared" si="106"/>
        <v>0</v>
      </c>
      <c r="AA146" s="259">
        <f t="shared" si="71"/>
        <v>0</v>
      </c>
      <c r="AB146" s="259">
        <f t="shared" si="107"/>
        <v>0</v>
      </c>
      <c r="AC146" s="263">
        <f t="shared" si="83"/>
        <v>0.2</v>
      </c>
      <c r="AD146" s="259">
        <f t="shared" si="108"/>
        <v>0</v>
      </c>
      <c r="AE146" s="259">
        <f t="shared" si="109"/>
        <v>790</v>
      </c>
      <c r="AF146" s="264">
        <f t="shared" si="123"/>
        <v>92</v>
      </c>
      <c r="AG146" s="265">
        <f t="shared" si="123"/>
        <v>1</v>
      </c>
      <c r="AH146" s="265">
        <f t="shared" si="123"/>
        <v>1.1000000000000001</v>
      </c>
      <c r="AI146" s="265">
        <f t="shared" si="123"/>
        <v>1.24</v>
      </c>
      <c r="AJ146" s="278">
        <f t="shared" si="123"/>
        <v>1988</v>
      </c>
      <c r="AK146" s="278">
        <f t="shared" si="110"/>
        <v>34</v>
      </c>
      <c r="AL146" s="260">
        <f t="shared" si="73"/>
        <v>0.02</v>
      </c>
      <c r="AM146" s="260">
        <f t="shared" si="111"/>
        <v>0.19999999999999996</v>
      </c>
      <c r="AN146" s="260">
        <f t="shared" si="112"/>
        <v>0.31999999999999995</v>
      </c>
      <c r="AO146" s="259">
        <f t="shared" si="113"/>
        <v>31723.366399999995</v>
      </c>
      <c r="AP146" s="261">
        <f t="shared" si="114"/>
        <v>0.6</v>
      </c>
      <c r="AQ146" s="259">
        <f t="shared" si="121"/>
        <v>19034.019839999997</v>
      </c>
      <c r="AR146" s="259">
        <f t="shared" si="115"/>
        <v>3</v>
      </c>
      <c r="AS146" s="262">
        <f t="shared" si="84"/>
        <v>5.9999999999999995E-4</v>
      </c>
      <c r="AT146" s="259">
        <f t="shared" si="85"/>
        <v>1.899999999999999</v>
      </c>
      <c r="AU146" s="259">
        <f t="shared" si="116"/>
        <v>9.5204119039999995</v>
      </c>
      <c r="AV146" s="260">
        <f t="shared" si="86"/>
        <v>0</v>
      </c>
      <c r="AW146" s="259">
        <f t="shared" si="117"/>
        <v>9.5204119039999995</v>
      </c>
      <c r="AX146" s="259">
        <f t="shared" si="74"/>
        <v>10.423342675200001</v>
      </c>
      <c r="AY146" s="259">
        <f t="shared" si="118"/>
        <v>9.5204119039999995</v>
      </c>
      <c r="AZ146" s="92">
        <f t="shared" si="119"/>
        <v>9.5204119039999995</v>
      </c>
      <c r="BA146" s="266">
        <f t="shared" si="75"/>
        <v>1</v>
      </c>
      <c r="BB146" s="92">
        <f t="shared" si="120"/>
        <v>9.5204119039999995</v>
      </c>
    </row>
    <row r="147" spans="1:54" x14ac:dyDescent="0.2">
      <c r="A147" s="278">
        <f t="shared" si="76"/>
        <v>2022</v>
      </c>
      <c r="B147" s="123">
        <f t="shared" si="94"/>
        <v>4</v>
      </c>
      <c r="C147" s="257">
        <f t="shared" si="122"/>
        <v>12</v>
      </c>
      <c r="D147" s="258">
        <f t="shared" si="122"/>
        <v>0</v>
      </c>
      <c r="E147" s="259">
        <f t="shared" si="122"/>
        <v>0</v>
      </c>
      <c r="F147" s="260">
        <f t="shared" si="122"/>
        <v>0</v>
      </c>
      <c r="G147" s="259">
        <f t="shared" si="95"/>
        <v>0</v>
      </c>
      <c r="H147" s="260">
        <f t="shared" si="96"/>
        <v>0.6</v>
      </c>
      <c r="I147" s="259">
        <f t="shared" si="77"/>
        <v>0</v>
      </c>
      <c r="J147" s="259">
        <f t="shared" si="97"/>
        <v>1</v>
      </c>
      <c r="K147" s="261">
        <f t="shared" si="98"/>
        <v>1.05</v>
      </c>
      <c r="L147" s="259">
        <f t="shared" si="99"/>
        <v>1</v>
      </c>
      <c r="M147" s="262">
        <f t="shared" si="78"/>
        <v>1E-3</v>
      </c>
      <c r="N147" s="259">
        <f t="shared" si="79"/>
        <v>0</v>
      </c>
      <c r="O147" s="259">
        <f t="shared" si="100"/>
        <v>0</v>
      </c>
      <c r="P147" s="260">
        <f t="shared" si="80"/>
        <v>0</v>
      </c>
      <c r="Q147" s="259" t="b">
        <f t="shared" si="101"/>
        <v>0</v>
      </c>
      <c r="R147" s="260">
        <f t="shared" si="102"/>
        <v>0</v>
      </c>
      <c r="S147" s="259">
        <f t="shared" si="103"/>
        <v>0</v>
      </c>
      <c r="T147" s="259">
        <f t="shared" si="69"/>
        <v>0</v>
      </c>
      <c r="U147" s="259">
        <f t="shared" si="104"/>
        <v>0</v>
      </c>
      <c r="V147" s="259">
        <f t="shared" si="81"/>
        <v>0</v>
      </c>
      <c r="W147" s="262">
        <f t="shared" si="82"/>
        <v>1.4E-3</v>
      </c>
      <c r="X147" s="259">
        <f t="shared" si="105"/>
        <v>0</v>
      </c>
      <c r="Y147" s="260">
        <f t="shared" si="70"/>
        <v>0</v>
      </c>
      <c r="Z147" s="259">
        <f t="shared" si="106"/>
        <v>0</v>
      </c>
      <c r="AA147" s="259">
        <f t="shared" si="71"/>
        <v>0</v>
      </c>
      <c r="AB147" s="259">
        <f t="shared" si="107"/>
        <v>0</v>
      </c>
      <c r="AC147" s="263">
        <f t="shared" si="83"/>
        <v>0.2</v>
      </c>
      <c r="AD147" s="259">
        <f t="shared" si="108"/>
        <v>0</v>
      </c>
      <c r="AE147" s="259">
        <f t="shared" si="109"/>
        <v>790</v>
      </c>
      <c r="AF147" s="264">
        <f t="shared" si="123"/>
        <v>0</v>
      </c>
      <c r="AG147" s="265">
        <f t="shared" si="123"/>
        <v>0</v>
      </c>
      <c r="AH147" s="265">
        <f t="shared" si="123"/>
        <v>0</v>
      </c>
      <c r="AI147" s="265">
        <f t="shared" si="123"/>
        <v>0</v>
      </c>
      <c r="AJ147" s="278">
        <f t="shared" si="123"/>
        <v>0</v>
      </c>
      <c r="AK147" s="278">
        <f t="shared" si="110"/>
        <v>2022</v>
      </c>
      <c r="AL147" s="260">
        <f t="shared" si="73"/>
        <v>0</v>
      </c>
      <c r="AM147" s="260">
        <f t="shared" si="111"/>
        <v>0</v>
      </c>
      <c r="AN147" s="260">
        <f t="shared" si="112"/>
        <v>1</v>
      </c>
      <c r="AO147" s="259">
        <f t="shared" si="113"/>
        <v>0</v>
      </c>
      <c r="AP147" s="261">
        <f t="shared" si="114"/>
        <v>0.6</v>
      </c>
      <c r="AQ147" s="259">
        <f t="shared" si="121"/>
        <v>0</v>
      </c>
      <c r="AR147" s="259">
        <f t="shared" si="115"/>
        <v>1</v>
      </c>
      <c r="AS147" s="262">
        <f t="shared" si="84"/>
        <v>4.0000000000000002E-4</v>
      </c>
      <c r="AT147" s="259">
        <f t="shared" si="85"/>
        <v>0</v>
      </c>
      <c r="AU147" s="259">
        <f t="shared" si="116"/>
        <v>0</v>
      </c>
      <c r="AV147" s="260">
        <f t="shared" si="86"/>
        <v>0</v>
      </c>
      <c r="AW147" s="259">
        <f t="shared" si="117"/>
        <v>0</v>
      </c>
      <c r="AX147" s="259">
        <f t="shared" si="74"/>
        <v>0</v>
      </c>
      <c r="AY147" s="259">
        <f t="shared" si="118"/>
        <v>0</v>
      </c>
      <c r="AZ147" s="92">
        <f t="shared" si="119"/>
        <v>0</v>
      </c>
      <c r="BA147" s="266">
        <f t="shared" si="75"/>
        <v>0</v>
      </c>
      <c r="BB147" s="92">
        <f t="shared" si="120"/>
        <v>0</v>
      </c>
    </row>
    <row r="148" spans="1:54" x14ac:dyDescent="0.2">
      <c r="A148" s="278">
        <f t="shared" si="76"/>
        <v>2022</v>
      </c>
      <c r="B148" s="123">
        <f t="shared" si="94"/>
        <v>4</v>
      </c>
      <c r="C148" s="257">
        <f t="shared" si="122"/>
        <v>13</v>
      </c>
      <c r="D148" s="258">
        <f t="shared" si="122"/>
        <v>0</v>
      </c>
      <c r="E148" s="259">
        <f t="shared" si="122"/>
        <v>0</v>
      </c>
      <c r="F148" s="260">
        <f t="shared" si="122"/>
        <v>0</v>
      </c>
      <c r="G148" s="259">
        <f t="shared" si="95"/>
        <v>0</v>
      </c>
      <c r="H148" s="260">
        <f t="shared" si="96"/>
        <v>0.6</v>
      </c>
      <c r="I148" s="259">
        <f t="shared" si="77"/>
        <v>0</v>
      </c>
      <c r="J148" s="259">
        <f t="shared" si="97"/>
        <v>1</v>
      </c>
      <c r="K148" s="261">
        <f t="shared" si="98"/>
        <v>1.05</v>
      </c>
      <c r="L148" s="259">
        <f t="shared" si="99"/>
        <v>1</v>
      </c>
      <c r="M148" s="262">
        <f t="shared" si="78"/>
        <v>1E-3</v>
      </c>
      <c r="N148" s="259">
        <f t="shared" si="79"/>
        <v>0</v>
      </c>
      <c r="O148" s="259">
        <f t="shared" si="100"/>
        <v>0</v>
      </c>
      <c r="P148" s="260">
        <f t="shared" si="80"/>
        <v>0</v>
      </c>
      <c r="Q148" s="259" t="b">
        <f t="shared" si="101"/>
        <v>0</v>
      </c>
      <c r="R148" s="260">
        <f t="shared" si="102"/>
        <v>0</v>
      </c>
      <c r="S148" s="259">
        <f t="shared" si="103"/>
        <v>0</v>
      </c>
      <c r="T148" s="259">
        <f t="shared" si="69"/>
        <v>0</v>
      </c>
      <c r="U148" s="259">
        <f t="shared" si="104"/>
        <v>0</v>
      </c>
      <c r="V148" s="259">
        <f t="shared" si="81"/>
        <v>0</v>
      </c>
      <c r="W148" s="262">
        <f t="shared" si="82"/>
        <v>1.4E-3</v>
      </c>
      <c r="X148" s="259">
        <f t="shared" si="105"/>
        <v>0</v>
      </c>
      <c r="Y148" s="260">
        <f t="shared" si="70"/>
        <v>0</v>
      </c>
      <c r="Z148" s="259">
        <f t="shared" si="106"/>
        <v>0</v>
      </c>
      <c r="AA148" s="259">
        <f t="shared" si="71"/>
        <v>0</v>
      </c>
      <c r="AB148" s="259">
        <f t="shared" si="107"/>
        <v>0</v>
      </c>
      <c r="AC148" s="263">
        <f t="shared" si="83"/>
        <v>0.2</v>
      </c>
      <c r="AD148" s="259">
        <f t="shared" si="108"/>
        <v>0</v>
      </c>
      <c r="AE148" s="259">
        <f t="shared" si="109"/>
        <v>790</v>
      </c>
      <c r="AF148" s="264">
        <f t="shared" si="123"/>
        <v>0</v>
      </c>
      <c r="AG148" s="265">
        <f t="shared" si="123"/>
        <v>0</v>
      </c>
      <c r="AH148" s="265">
        <f t="shared" si="123"/>
        <v>0</v>
      </c>
      <c r="AI148" s="265">
        <f t="shared" si="123"/>
        <v>0</v>
      </c>
      <c r="AJ148" s="278">
        <f t="shared" si="123"/>
        <v>0</v>
      </c>
      <c r="AK148" s="278">
        <f t="shared" si="110"/>
        <v>2022</v>
      </c>
      <c r="AL148" s="260">
        <f t="shared" si="73"/>
        <v>0</v>
      </c>
      <c r="AM148" s="260">
        <f t="shared" si="111"/>
        <v>0</v>
      </c>
      <c r="AN148" s="260">
        <f t="shared" si="112"/>
        <v>1</v>
      </c>
      <c r="AO148" s="259">
        <f t="shared" si="113"/>
        <v>0</v>
      </c>
      <c r="AP148" s="261">
        <f t="shared" si="114"/>
        <v>0.6</v>
      </c>
      <c r="AQ148" s="259">
        <f t="shared" si="121"/>
        <v>0</v>
      </c>
      <c r="AR148" s="259">
        <f t="shared" si="115"/>
        <v>1</v>
      </c>
      <c r="AS148" s="262">
        <f t="shared" si="84"/>
        <v>4.0000000000000002E-4</v>
      </c>
      <c r="AT148" s="259">
        <f t="shared" si="85"/>
        <v>0</v>
      </c>
      <c r="AU148" s="259">
        <f t="shared" si="116"/>
        <v>0</v>
      </c>
      <c r="AV148" s="260">
        <f t="shared" si="86"/>
        <v>0</v>
      </c>
      <c r="AW148" s="259">
        <f t="shared" si="117"/>
        <v>0</v>
      </c>
      <c r="AX148" s="259">
        <f t="shared" si="74"/>
        <v>0</v>
      </c>
      <c r="AY148" s="259">
        <f t="shared" si="118"/>
        <v>0</v>
      </c>
      <c r="AZ148" s="92">
        <f t="shared" si="119"/>
        <v>0</v>
      </c>
      <c r="BA148" s="266">
        <f t="shared" si="75"/>
        <v>0</v>
      </c>
      <c r="BB148" s="92">
        <f t="shared" si="120"/>
        <v>0</v>
      </c>
    </row>
    <row r="149" spans="1:54" x14ac:dyDescent="0.2">
      <c r="A149" s="278">
        <f t="shared" si="76"/>
        <v>2022</v>
      </c>
      <c r="B149" s="123">
        <f t="shared" si="94"/>
        <v>4</v>
      </c>
      <c r="C149" s="257">
        <f t="shared" si="122"/>
        <v>14</v>
      </c>
      <c r="D149" s="258">
        <f t="shared" si="122"/>
        <v>0</v>
      </c>
      <c r="E149" s="259">
        <f t="shared" si="122"/>
        <v>0</v>
      </c>
      <c r="F149" s="260">
        <f t="shared" si="122"/>
        <v>0</v>
      </c>
      <c r="G149" s="259">
        <f t="shared" si="95"/>
        <v>0</v>
      </c>
      <c r="H149" s="260">
        <f t="shared" si="96"/>
        <v>0.6</v>
      </c>
      <c r="I149" s="259">
        <f t="shared" si="77"/>
        <v>0</v>
      </c>
      <c r="J149" s="259">
        <f t="shared" si="97"/>
        <v>1</v>
      </c>
      <c r="K149" s="261">
        <f t="shared" si="98"/>
        <v>1.05</v>
      </c>
      <c r="L149" s="259">
        <f t="shared" si="99"/>
        <v>1</v>
      </c>
      <c r="M149" s="262">
        <f t="shared" si="78"/>
        <v>1E-3</v>
      </c>
      <c r="N149" s="259">
        <f t="shared" si="79"/>
        <v>0</v>
      </c>
      <c r="O149" s="259">
        <f t="shared" si="100"/>
        <v>0</v>
      </c>
      <c r="P149" s="260">
        <f t="shared" si="80"/>
        <v>0</v>
      </c>
      <c r="Q149" s="259" t="b">
        <f t="shared" si="101"/>
        <v>0</v>
      </c>
      <c r="R149" s="260">
        <f t="shared" si="102"/>
        <v>0</v>
      </c>
      <c r="S149" s="259">
        <f t="shared" si="103"/>
        <v>0</v>
      </c>
      <c r="T149" s="259">
        <f t="shared" si="69"/>
        <v>0</v>
      </c>
      <c r="U149" s="259">
        <f t="shared" si="104"/>
        <v>0</v>
      </c>
      <c r="V149" s="259">
        <f t="shared" si="81"/>
        <v>0</v>
      </c>
      <c r="W149" s="262">
        <f t="shared" si="82"/>
        <v>1.4E-3</v>
      </c>
      <c r="X149" s="259">
        <f t="shared" si="105"/>
        <v>0</v>
      </c>
      <c r="Y149" s="260">
        <f t="shared" si="70"/>
        <v>0</v>
      </c>
      <c r="Z149" s="259">
        <f t="shared" si="106"/>
        <v>0</v>
      </c>
      <c r="AA149" s="259">
        <f t="shared" si="71"/>
        <v>0</v>
      </c>
      <c r="AB149" s="259">
        <f t="shared" si="107"/>
        <v>0</v>
      </c>
      <c r="AC149" s="263">
        <f t="shared" si="83"/>
        <v>0.2</v>
      </c>
      <c r="AD149" s="259">
        <f t="shared" si="108"/>
        <v>0</v>
      </c>
      <c r="AE149" s="259">
        <f t="shared" si="109"/>
        <v>790</v>
      </c>
      <c r="AF149" s="264">
        <f t="shared" si="123"/>
        <v>0</v>
      </c>
      <c r="AG149" s="265">
        <f t="shared" si="123"/>
        <v>0</v>
      </c>
      <c r="AH149" s="265">
        <f t="shared" si="123"/>
        <v>0</v>
      </c>
      <c r="AI149" s="265">
        <f t="shared" si="123"/>
        <v>0</v>
      </c>
      <c r="AJ149" s="278">
        <f t="shared" si="123"/>
        <v>0</v>
      </c>
      <c r="AK149" s="278">
        <f t="shared" si="110"/>
        <v>2022</v>
      </c>
      <c r="AL149" s="260">
        <f t="shared" si="73"/>
        <v>0</v>
      </c>
      <c r="AM149" s="260">
        <f t="shared" si="111"/>
        <v>0</v>
      </c>
      <c r="AN149" s="260">
        <f t="shared" si="112"/>
        <v>1</v>
      </c>
      <c r="AO149" s="259">
        <f t="shared" si="113"/>
        <v>0</v>
      </c>
      <c r="AP149" s="261">
        <f t="shared" si="114"/>
        <v>0.6</v>
      </c>
      <c r="AQ149" s="259">
        <f t="shared" si="121"/>
        <v>0</v>
      </c>
      <c r="AR149" s="259">
        <f t="shared" si="115"/>
        <v>1</v>
      </c>
      <c r="AS149" s="262">
        <f t="shared" si="84"/>
        <v>4.0000000000000002E-4</v>
      </c>
      <c r="AT149" s="259">
        <f t="shared" si="85"/>
        <v>0</v>
      </c>
      <c r="AU149" s="259">
        <f t="shared" si="116"/>
        <v>0</v>
      </c>
      <c r="AV149" s="260">
        <f t="shared" si="86"/>
        <v>0</v>
      </c>
      <c r="AW149" s="259">
        <f t="shared" si="117"/>
        <v>0</v>
      </c>
      <c r="AX149" s="259">
        <f t="shared" si="74"/>
        <v>0</v>
      </c>
      <c r="AY149" s="259">
        <f t="shared" si="118"/>
        <v>0</v>
      </c>
      <c r="AZ149" s="92">
        <f t="shared" si="119"/>
        <v>0</v>
      </c>
      <c r="BA149" s="266">
        <f t="shared" si="75"/>
        <v>0</v>
      </c>
      <c r="BB149" s="92">
        <f t="shared" si="120"/>
        <v>0</v>
      </c>
    </row>
    <row r="150" spans="1:54" x14ac:dyDescent="0.2">
      <c r="A150" s="278">
        <f t="shared" si="76"/>
        <v>2022</v>
      </c>
      <c r="B150" s="123">
        <f t="shared" si="94"/>
        <v>4</v>
      </c>
      <c r="C150" s="257">
        <f t="shared" ref="C150:F165" si="124">C125</f>
        <v>15</v>
      </c>
      <c r="D150" s="258">
        <f t="shared" si="124"/>
        <v>0</v>
      </c>
      <c r="E150" s="259">
        <f t="shared" si="124"/>
        <v>0</v>
      </c>
      <c r="F150" s="260">
        <f t="shared" si="124"/>
        <v>0</v>
      </c>
      <c r="G150" s="259">
        <f t="shared" si="95"/>
        <v>0</v>
      </c>
      <c r="H150" s="260">
        <f t="shared" si="96"/>
        <v>0.6</v>
      </c>
      <c r="I150" s="259">
        <f t="shared" si="77"/>
        <v>0</v>
      </c>
      <c r="J150" s="259">
        <f t="shared" si="97"/>
        <v>1</v>
      </c>
      <c r="K150" s="261">
        <f t="shared" si="98"/>
        <v>1.05</v>
      </c>
      <c r="L150" s="259">
        <f t="shared" si="99"/>
        <v>1</v>
      </c>
      <c r="M150" s="262">
        <f t="shared" si="78"/>
        <v>1E-3</v>
      </c>
      <c r="N150" s="259">
        <f t="shared" si="79"/>
        <v>0</v>
      </c>
      <c r="O150" s="259">
        <f t="shared" si="100"/>
        <v>0</v>
      </c>
      <c r="P150" s="260">
        <f t="shared" si="80"/>
        <v>0</v>
      </c>
      <c r="Q150" s="259" t="b">
        <f t="shared" si="101"/>
        <v>0</v>
      </c>
      <c r="R150" s="260">
        <f t="shared" si="102"/>
        <v>0</v>
      </c>
      <c r="S150" s="259">
        <f t="shared" si="103"/>
        <v>0</v>
      </c>
      <c r="T150" s="259">
        <f t="shared" ref="T150:T213" si="125">IF(U125&lt;&gt;0,U125/(1-R125)*(1-R150),O125*(1-R150))*$K150</f>
        <v>0</v>
      </c>
      <c r="U150" s="259">
        <f t="shared" si="104"/>
        <v>0</v>
      </c>
      <c r="V150" s="259">
        <f t="shared" si="81"/>
        <v>0</v>
      </c>
      <c r="W150" s="262">
        <f t="shared" si="82"/>
        <v>1.4E-3</v>
      </c>
      <c r="X150" s="259">
        <f t="shared" si="105"/>
        <v>0</v>
      </c>
      <c r="Y150" s="260">
        <f t="shared" ref="Y150:Y213" si="126">Y125</f>
        <v>0</v>
      </c>
      <c r="Z150" s="259">
        <f t="shared" si="106"/>
        <v>0</v>
      </c>
      <c r="AA150" s="259">
        <f t="shared" ref="AA150:AA213" si="127">IF(AB125&lt;&gt;0,AB125/(1-Y125)*(1-Y150),X125*(1-Y150))*$K150</f>
        <v>0</v>
      </c>
      <c r="AB150" s="259">
        <f t="shared" si="107"/>
        <v>0</v>
      </c>
      <c r="AC150" s="263">
        <f t="shared" si="83"/>
        <v>0.2</v>
      </c>
      <c r="AD150" s="259">
        <f t="shared" si="108"/>
        <v>0</v>
      </c>
      <c r="AE150" s="259">
        <f t="shared" si="109"/>
        <v>790</v>
      </c>
      <c r="AF150" s="264">
        <f t="shared" ref="AF150:AJ165" si="128">AF125</f>
        <v>0</v>
      </c>
      <c r="AG150" s="265">
        <f t="shared" si="128"/>
        <v>0</v>
      </c>
      <c r="AH150" s="265">
        <f t="shared" si="128"/>
        <v>0</v>
      </c>
      <c r="AI150" s="265">
        <f t="shared" si="128"/>
        <v>0</v>
      </c>
      <c r="AJ150" s="278">
        <f t="shared" si="128"/>
        <v>0</v>
      </c>
      <c r="AK150" s="278">
        <f t="shared" si="110"/>
        <v>2022</v>
      </c>
      <c r="AL150" s="260">
        <f t="shared" ref="AL150:AL213" si="129">AL125</f>
        <v>0</v>
      </c>
      <c r="AM150" s="260">
        <f t="shared" si="111"/>
        <v>0</v>
      </c>
      <c r="AN150" s="260">
        <f t="shared" si="112"/>
        <v>1</v>
      </c>
      <c r="AO150" s="259">
        <f t="shared" si="113"/>
        <v>0</v>
      </c>
      <c r="AP150" s="261">
        <f t="shared" si="114"/>
        <v>0.6</v>
      </c>
      <c r="AQ150" s="259">
        <f t="shared" si="121"/>
        <v>0</v>
      </c>
      <c r="AR150" s="259">
        <f t="shared" si="115"/>
        <v>1</v>
      </c>
      <c r="AS150" s="262">
        <f t="shared" si="84"/>
        <v>4.0000000000000002E-4</v>
      </c>
      <c r="AT150" s="259">
        <f t="shared" si="85"/>
        <v>0</v>
      </c>
      <c r="AU150" s="259">
        <f t="shared" si="116"/>
        <v>0</v>
      </c>
      <c r="AV150" s="260">
        <f t="shared" si="86"/>
        <v>0</v>
      </c>
      <c r="AW150" s="259">
        <f t="shared" si="117"/>
        <v>0</v>
      </c>
      <c r="AX150" s="259">
        <f t="shared" ref="AX150:AX213" si="130">IF(AY125&lt;&gt;0,AY125/(1-AV125)*(1-AV150),AU125*(1-AV150))*$K150</f>
        <v>0</v>
      </c>
      <c r="AY150" s="259">
        <f t="shared" si="118"/>
        <v>0</v>
      </c>
      <c r="AZ150" s="92">
        <f t="shared" si="119"/>
        <v>0</v>
      </c>
      <c r="BA150" s="266">
        <f t="shared" ref="BA150:BA213" si="131">BA125</f>
        <v>0</v>
      </c>
      <c r="BB150" s="92">
        <f t="shared" si="120"/>
        <v>0</v>
      </c>
    </row>
    <row r="151" spans="1:54" x14ac:dyDescent="0.2">
      <c r="A151" s="278">
        <f t="shared" si="76"/>
        <v>2022</v>
      </c>
      <c r="B151" s="123">
        <f t="shared" si="94"/>
        <v>4</v>
      </c>
      <c r="C151" s="257">
        <f t="shared" si="124"/>
        <v>16</v>
      </c>
      <c r="D151" s="258">
        <f t="shared" si="124"/>
        <v>0</v>
      </c>
      <c r="E151" s="259">
        <f t="shared" si="124"/>
        <v>0</v>
      </c>
      <c r="F151" s="260">
        <f t="shared" si="124"/>
        <v>0</v>
      </c>
      <c r="G151" s="259">
        <f t="shared" si="95"/>
        <v>0</v>
      </c>
      <c r="H151" s="260">
        <f t="shared" si="96"/>
        <v>0.6</v>
      </c>
      <c r="I151" s="259">
        <f t="shared" si="77"/>
        <v>0</v>
      </c>
      <c r="J151" s="259">
        <f t="shared" si="97"/>
        <v>1</v>
      </c>
      <c r="K151" s="261">
        <f t="shared" si="98"/>
        <v>1.05</v>
      </c>
      <c r="L151" s="259">
        <f t="shared" si="99"/>
        <v>1</v>
      </c>
      <c r="M151" s="262">
        <f t="shared" si="78"/>
        <v>1E-3</v>
      </c>
      <c r="N151" s="259">
        <f t="shared" si="79"/>
        <v>0</v>
      </c>
      <c r="O151" s="259">
        <f t="shared" si="100"/>
        <v>0</v>
      </c>
      <c r="P151" s="260">
        <f t="shared" si="80"/>
        <v>0</v>
      </c>
      <c r="Q151" s="259" t="b">
        <f t="shared" si="101"/>
        <v>0</v>
      </c>
      <c r="R151" s="260">
        <f t="shared" si="102"/>
        <v>0</v>
      </c>
      <c r="S151" s="259">
        <f t="shared" si="103"/>
        <v>0</v>
      </c>
      <c r="T151" s="259">
        <f t="shared" si="125"/>
        <v>0</v>
      </c>
      <c r="U151" s="259">
        <f t="shared" si="104"/>
        <v>0</v>
      </c>
      <c r="V151" s="259">
        <f t="shared" si="81"/>
        <v>0</v>
      </c>
      <c r="W151" s="262">
        <f t="shared" si="82"/>
        <v>1.4E-3</v>
      </c>
      <c r="X151" s="259">
        <f t="shared" si="105"/>
        <v>0</v>
      </c>
      <c r="Y151" s="260">
        <f t="shared" si="126"/>
        <v>0</v>
      </c>
      <c r="Z151" s="259">
        <f t="shared" si="106"/>
        <v>0</v>
      </c>
      <c r="AA151" s="259">
        <f t="shared" si="127"/>
        <v>0</v>
      </c>
      <c r="AB151" s="259">
        <f t="shared" si="107"/>
        <v>0</v>
      </c>
      <c r="AC151" s="263">
        <f t="shared" si="83"/>
        <v>0.2</v>
      </c>
      <c r="AD151" s="259">
        <f t="shared" si="108"/>
        <v>0</v>
      </c>
      <c r="AE151" s="259">
        <f t="shared" si="109"/>
        <v>790</v>
      </c>
      <c r="AF151" s="264">
        <f t="shared" si="128"/>
        <v>0</v>
      </c>
      <c r="AG151" s="265">
        <f t="shared" si="128"/>
        <v>0</v>
      </c>
      <c r="AH151" s="265">
        <f t="shared" si="128"/>
        <v>0</v>
      </c>
      <c r="AI151" s="265">
        <f t="shared" si="128"/>
        <v>0</v>
      </c>
      <c r="AJ151" s="278">
        <f t="shared" si="128"/>
        <v>0</v>
      </c>
      <c r="AK151" s="278">
        <f t="shared" si="110"/>
        <v>2022</v>
      </c>
      <c r="AL151" s="260">
        <f t="shared" si="129"/>
        <v>0</v>
      </c>
      <c r="AM151" s="260">
        <f t="shared" si="111"/>
        <v>0</v>
      </c>
      <c r="AN151" s="260">
        <f t="shared" si="112"/>
        <v>1</v>
      </c>
      <c r="AO151" s="259">
        <f t="shared" si="113"/>
        <v>0</v>
      </c>
      <c r="AP151" s="261">
        <f t="shared" si="114"/>
        <v>0.6</v>
      </c>
      <c r="AQ151" s="259">
        <f t="shared" si="121"/>
        <v>0</v>
      </c>
      <c r="AR151" s="259">
        <f t="shared" si="115"/>
        <v>1</v>
      </c>
      <c r="AS151" s="262">
        <f t="shared" si="84"/>
        <v>4.0000000000000002E-4</v>
      </c>
      <c r="AT151" s="259">
        <f t="shared" si="85"/>
        <v>0</v>
      </c>
      <c r="AU151" s="259">
        <f t="shared" si="116"/>
        <v>0</v>
      </c>
      <c r="AV151" s="260">
        <f t="shared" si="86"/>
        <v>0</v>
      </c>
      <c r="AW151" s="259">
        <f t="shared" si="117"/>
        <v>0</v>
      </c>
      <c r="AX151" s="259">
        <f t="shared" si="130"/>
        <v>0</v>
      </c>
      <c r="AY151" s="259">
        <f t="shared" si="118"/>
        <v>0</v>
      </c>
      <c r="AZ151" s="92">
        <f t="shared" si="119"/>
        <v>0</v>
      </c>
      <c r="BA151" s="266">
        <f t="shared" si="131"/>
        <v>0</v>
      </c>
      <c r="BB151" s="92">
        <f t="shared" si="120"/>
        <v>0</v>
      </c>
    </row>
    <row r="152" spans="1:54" x14ac:dyDescent="0.2">
      <c r="A152" s="278">
        <f t="shared" ref="A152:A215" si="132">A127+1</f>
        <v>2022</v>
      </c>
      <c r="B152" s="123">
        <f t="shared" si="94"/>
        <v>4</v>
      </c>
      <c r="C152" s="257">
        <f t="shared" si="124"/>
        <v>17</v>
      </c>
      <c r="D152" s="258">
        <f t="shared" si="124"/>
        <v>0</v>
      </c>
      <c r="E152" s="259">
        <f t="shared" si="124"/>
        <v>0</v>
      </c>
      <c r="F152" s="260">
        <f t="shared" si="124"/>
        <v>0</v>
      </c>
      <c r="G152" s="259">
        <f t="shared" si="95"/>
        <v>0</v>
      </c>
      <c r="H152" s="260">
        <f t="shared" si="96"/>
        <v>0.6</v>
      </c>
      <c r="I152" s="259">
        <f t="shared" ref="I152:I215" si="133">G152*H152</f>
        <v>0</v>
      </c>
      <c r="J152" s="259">
        <f t="shared" si="97"/>
        <v>1</v>
      </c>
      <c r="K152" s="261">
        <f t="shared" si="98"/>
        <v>1.05</v>
      </c>
      <c r="L152" s="259">
        <f t="shared" si="99"/>
        <v>1</v>
      </c>
      <c r="M152" s="262">
        <f t="shared" ref="M152:M215" si="134">INDEX($D$39:$D$42,L152)</f>
        <v>1E-3</v>
      </c>
      <c r="N152" s="259">
        <f t="shared" ref="N152:N215" si="135">INDEX($E$39:$E$42,L152)</f>
        <v>0</v>
      </c>
      <c r="O152" s="259">
        <f t="shared" si="100"/>
        <v>0</v>
      </c>
      <c r="P152" s="260">
        <f t="shared" ref="P152:P215" si="136">P127</f>
        <v>0</v>
      </c>
      <c r="Q152" s="259" t="b">
        <f t="shared" si="101"/>
        <v>0</v>
      </c>
      <c r="R152" s="260">
        <f t="shared" si="102"/>
        <v>0</v>
      </c>
      <c r="S152" s="259">
        <f t="shared" si="103"/>
        <v>0</v>
      </c>
      <c r="T152" s="259">
        <f t="shared" si="125"/>
        <v>0</v>
      </c>
      <c r="U152" s="259">
        <f t="shared" si="104"/>
        <v>0</v>
      </c>
      <c r="V152" s="259">
        <f t="shared" ref="V152:V215" si="137">V127</f>
        <v>0</v>
      </c>
      <c r="W152" s="262">
        <f t="shared" ref="W152:W215" si="138">$E$49</f>
        <v>1.4E-3</v>
      </c>
      <c r="X152" s="259">
        <f t="shared" si="105"/>
        <v>0</v>
      </c>
      <c r="Y152" s="260">
        <f t="shared" si="126"/>
        <v>0</v>
      </c>
      <c r="Z152" s="259">
        <f t="shared" si="106"/>
        <v>0</v>
      </c>
      <c r="AA152" s="259">
        <f t="shared" si="127"/>
        <v>0</v>
      </c>
      <c r="AB152" s="259">
        <f t="shared" si="107"/>
        <v>0</v>
      </c>
      <c r="AC152" s="263">
        <f t="shared" ref="AC152:AC215" si="139">$E$51</f>
        <v>0.2</v>
      </c>
      <c r="AD152" s="259">
        <f t="shared" si="108"/>
        <v>0</v>
      </c>
      <c r="AE152" s="259">
        <f t="shared" si="109"/>
        <v>790</v>
      </c>
      <c r="AF152" s="264">
        <f t="shared" si="128"/>
        <v>0</v>
      </c>
      <c r="AG152" s="265">
        <f t="shared" si="128"/>
        <v>0</v>
      </c>
      <c r="AH152" s="265">
        <f t="shared" si="128"/>
        <v>0</v>
      </c>
      <c r="AI152" s="265">
        <f t="shared" si="128"/>
        <v>0</v>
      </c>
      <c r="AJ152" s="278">
        <f t="shared" si="128"/>
        <v>0</v>
      </c>
      <c r="AK152" s="278">
        <f t="shared" si="110"/>
        <v>2022</v>
      </c>
      <c r="AL152" s="260">
        <f t="shared" si="129"/>
        <v>0</v>
      </c>
      <c r="AM152" s="260">
        <f t="shared" si="111"/>
        <v>0</v>
      </c>
      <c r="AN152" s="260">
        <f t="shared" si="112"/>
        <v>1</v>
      </c>
      <c r="AO152" s="259">
        <f t="shared" si="113"/>
        <v>0</v>
      </c>
      <c r="AP152" s="261">
        <f t="shared" si="114"/>
        <v>0.6</v>
      </c>
      <c r="AQ152" s="259">
        <f t="shared" si="121"/>
        <v>0</v>
      </c>
      <c r="AR152" s="259">
        <f t="shared" si="115"/>
        <v>1</v>
      </c>
      <c r="AS152" s="262">
        <f t="shared" ref="AS152:AS215" si="140">INDEX($I$39:$I$44,AR152)</f>
        <v>4.0000000000000002E-4</v>
      </c>
      <c r="AT152" s="259">
        <f t="shared" ref="AT152:AT215" si="141">INDEX($J$39:$J$44,AR152)</f>
        <v>0</v>
      </c>
      <c r="AU152" s="259">
        <f t="shared" si="116"/>
        <v>0</v>
      </c>
      <c r="AV152" s="260">
        <f t="shared" ref="AV152:AV215" si="142">AV127</f>
        <v>0</v>
      </c>
      <c r="AW152" s="259">
        <f t="shared" si="117"/>
        <v>0</v>
      </c>
      <c r="AX152" s="259">
        <f t="shared" si="130"/>
        <v>0</v>
      </c>
      <c r="AY152" s="259">
        <f t="shared" si="118"/>
        <v>0</v>
      </c>
      <c r="AZ152" s="92">
        <f t="shared" si="119"/>
        <v>0</v>
      </c>
      <c r="BA152" s="266">
        <f t="shared" si="131"/>
        <v>0</v>
      </c>
      <c r="BB152" s="92">
        <f t="shared" si="120"/>
        <v>0</v>
      </c>
    </row>
    <row r="153" spans="1:54" x14ac:dyDescent="0.2">
      <c r="A153" s="278">
        <f t="shared" si="132"/>
        <v>2022</v>
      </c>
      <c r="B153" s="123">
        <f t="shared" si="94"/>
        <v>4</v>
      </c>
      <c r="C153" s="257">
        <f t="shared" si="124"/>
        <v>18</v>
      </c>
      <c r="D153" s="258">
        <f t="shared" si="124"/>
        <v>0</v>
      </c>
      <c r="E153" s="259">
        <f t="shared" si="124"/>
        <v>0</v>
      </c>
      <c r="F153" s="260">
        <f t="shared" si="124"/>
        <v>0</v>
      </c>
      <c r="G153" s="259">
        <f t="shared" si="95"/>
        <v>0</v>
      </c>
      <c r="H153" s="260">
        <f t="shared" si="96"/>
        <v>0.6</v>
      </c>
      <c r="I153" s="259">
        <f t="shared" si="133"/>
        <v>0</v>
      </c>
      <c r="J153" s="259">
        <f t="shared" si="97"/>
        <v>1</v>
      </c>
      <c r="K153" s="261">
        <f t="shared" si="98"/>
        <v>1.05</v>
      </c>
      <c r="L153" s="259">
        <f t="shared" si="99"/>
        <v>1</v>
      </c>
      <c r="M153" s="262">
        <f t="shared" si="134"/>
        <v>1E-3</v>
      </c>
      <c r="N153" s="259">
        <f t="shared" si="135"/>
        <v>0</v>
      </c>
      <c r="O153" s="259">
        <f t="shared" si="100"/>
        <v>0</v>
      </c>
      <c r="P153" s="260">
        <f t="shared" si="136"/>
        <v>0</v>
      </c>
      <c r="Q153" s="259" t="b">
        <f t="shared" si="101"/>
        <v>0</v>
      </c>
      <c r="R153" s="260">
        <f t="shared" si="102"/>
        <v>0</v>
      </c>
      <c r="S153" s="259">
        <f t="shared" si="103"/>
        <v>0</v>
      </c>
      <c r="T153" s="259">
        <f t="shared" si="125"/>
        <v>0</v>
      </c>
      <c r="U153" s="259">
        <f t="shared" si="104"/>
        <v>0</v>
      </c>
      <c r="V153" s="259">
        <f t="shared" si="137"/>
        <v>0</v>
      </c>
      <c r="W153" s="262">
        <f t="shared" si="138"/>
        <v>1.4E-3</v>
      </c>
      <c r="X153" s="259">
        <f t="shared" si="105"/>
        <v>0</v>
      </c>
      <c r="Y153" s="260">
        <f t="shared" si="126"/>
        <v>0</v>
      </c>
      <c r="Z153" s="259">
        <f t="shared" si="106"/>
        <v>0</v>
      </c>
      <c r="AA153" s="259">
        <f t="shared" si="127"/>
        <v>0</v>
      </c>
      <c r="AB153" s="259">
        <f t="shared" si="107"/>
        <v>0</v>
      </c>
      <c r="AC153" s="263">
        <f t="shared" si="139"/>
        <v>0.2</v>
      </c>
      <c r="AD153" s="259">
        <f t="shared" si="108"/>
        <v>0</v>
      </c>
      <c r="AE153" s="259">
        <f t="shared" si="109"/>
        <v>790</v>
      </c>
      <c r="AF153" s="264">
        <f t="shared" si="128"/>
        <v>0</v>
      </c>
      <c r="AG153" s="265">
        <f t="shared" si="128"/>
        <v>0</v>
      </c>
      <c r="AH153" s="265">
        <f t="shared" si="128"/>
        <v>0</v>
      </c>
      <c r="AI153" s="265">
        <f t="shared" si="128"/>
        <v>0</v>
      </c>
      <c r="AJ153" s="278">
        <f t="shared" si="128"/>
        <v>0</v>
      </c>
      <c r="AK153" s="278">
        <f t="shared" si="110"/>
        <v>2022</v>
      </c>
      <c r="AL153" s="260">
        <f t="shared" si="129"/>
        <v>0</v>
      </c>
      <c r="AM153" s="260">
        <f t="shared" si="111"/>
        <v>0</v>
      </c>
      <c r="AN153" s="260">
        <f t="shared" si="112"/>
        <v>1</v>
      </c>
      <c r="AO153" s="259">
        <f t="shared" si="113"/>
        <v>0</v>
      </c>
      <c r="AP153" s="261">
        <f t="shared" si="114"/>
        <v>0.6</v>
      </c>
      <c r="AQ153" s="259">
        <f t="shared" si="121"/>
        <v>0</v>
      </c>
      <c r="AR153" s="259">
        <f t="shared" si="115"/>
        <v>1</v>
      </c>
      <c r="AS153" s="262">
        <f t="shared" si="140"/>
        <v>4.0000000000000002E-4</v>
      </c>
      <c r="AT153" s="259">
        <f t="shared" si="141"/>
        <v>0</v>
      </c>
      <c r="AU153" s="259">
        <f t="shared" si="116"/>
        <v>0</v>
      </c>
      <c r="AV153" s="260">
        <f t="shared" si="142"/>
        <v>0</v>
      </c>
      <c r="AW153" s="259">
        <f t="shared" si="117"/>
        <v>0</v>
      </c>
      <c r="AX153" s="259">
        <f t="shared" si="130"/>
        <v>0</v>
      </c>
      <c r="AY153" s="259">
        <f t="shared" si="118"/>
        <v>0</v>
      </c>
      <c r="AZ153" s="92">
        <f t="shared" si="119"/>
        <v>0</v>
      </c>
      <c r="BA153" s="266">
        <f t="shared" si="131"/>
        <v>0</v>
      </c>
      <c r="BB153" s="92">
        <f t="shared" si="120"/>
        <v>0</v>
      </c>
    </row>
    <row r="154" spans="1:54" x14ac:dyDescent="0.2">
      <c r="A154" s="278">
        <f t="shared" si="132"/>
        <v>2022</v>
      </c>
      <c r="B154" s="123">
        <f t="shared" si="94"/>
        <v>4</v>
      </c>
      <c r="C154" s="257">
        <f t="shared" si="124"/>
        <v>19</v>
      </c>
      <c r="D154" s="258">
        <f t="shared" si="124"/>
        <v>0</v>
      </c>
      <c r="E154" s="259">
        <f t="shared" si="124"/>
        <v>0</v>
      </c>
      <c r="F154" s="260">
        <f t="shared" si="124"/>
        <v>0</v>
      </c>
      <c r="G154" s="259">
        <f t="shared" si="95"/>
        <v>0</v>
      </c>
      <c r="H154" s="260">
        <f t="shared" si="96"/>
        <v>0.6</v>
      </c>
      <c r="I154" s="259">
        <f t="shared" si="133"/>
        <v>0</v>
      </c>
      <c r="J154" s="259">
        <f t="shared" si="97"/>
        <v>1</v>
      </c>
      <c r="K154" s="261">
        <f t="shared" si="98"/>
        <v>1.05</v>
      </c>
      <c r="L154" s="259">
        <f t="shared" si="99"/>
        <v>1</v>
      </c>
      <c r="M154" s="262">
        <f t="shared" si="134"/>
        <v>1E-3</v>
      </c>
      <c r="N154" s="259">
        <f t="shared" si="135"/>
        <v>0</v>
      </c>
      <c r="O154" s="259">
        <f t="shared" si="100"/>
        <v>0</v>
      </c>
      <c r="P154" s="260">
        <f t="shared" si="136"/>
        <v>0</v>
      </c>
      <c r="Q154" s="259" t="b">
        <f t="shared" si="101"/>
        <v>0</v>
      </c>
      <c r="R154" s="260">
        <f t="shared" si="102"/>
        <v>0</v>
      </c>
      <c r="S154" s="259">
        <f t="shared" si="103"/>
        <v>0</v>
      </c>
      <c r="T154" s="259">
        <f t="shared" si="125"/>
        <v>0</v>
      </c>
      <c r="U154" s="259">
        <f t="shared" si="104"/>
        <v>0</v>
      </c>
      <c r="V154" s="259">
        <f t="shared" si="137"/>
        <v>0</v>
      </c>
      <c r="W154" s="262">
        <f t="shared" si="138"/>
        <v>1.4E-3</v>
      </c>
      <c r="X154" s="259">
        <f t="shared" si="105"/>
        <v>0</v>
      </c>
      <c r="Y154" s="260">
        <f t="shared" si="126"/>
        <v>0</v>
      </c>
      <c r="Z154" s="259">
        <f t="shared" si="106"/>
        <v>0</v>
      </c>
      <c r="AA154" s="259">
        <f t="shared" si="127"/>
        <v>0</v>
      </c>
      <c r="AB154" s="259">
        <f t="shared" si="107"/>
        <v>0</v>
      </c>
      <c r="AC154" s="263">
        <f t="shared" si="139"/>
        <v>0.2</v>
      </c>
      <c r="AD154" s="259">
        <f t="shared" si="108"/>
        <v>0</v>
      </c>
      <c r="AE154" s="259">
        <f t="shared" si="109"/>
        <v>790</v>
      </c>
      <c r="AF154" s="264">
        <f t="shared" si="128"/>
        <v>0</v>
      </c>
      <c r="AG154" s="265">
        <f t="shared" si="128"/>
        <v>0</v>
      </c>
      <c r="AH154" s="265">
        <f t="shared" si="128"/>
        <v>0</v>
      </c>
      <c r="AI154" s="265">
        <f t="shared" si="128"/>
        <v>0</v>
      </c>
      <c r="AJ154" s="278">
        <f t="shared" si="128"/>
        <v>0</v>
      </c>
      <c r="AK154" s="278">
        <f t="shared" si="110"/>
        <v>2022</v>
      </c>
      <c r="AL154" s="260">
        <f t="shared" si="129"/>
        <v>0</v>
      </c>
      <c r="AM154" s="260">
        <f t="shared" si="111"/>
        <v>0</v>
      </c>
      <c r="AN154" s="260">
        <f t="shared" si="112"/>
        <v>1</v>
      </c>
      <c r="AO154" s="259">
        <f t="shared" si="113"/>
        <v>0</v>
      </c>
      <c r="AP154" s="261">
        <f t="shared" si="114"/>
        <v>0.6</v>
      </c>
      <c r="AQ154" s="259">
        <f t="shared" si="121"/>
        <v>0</v>
      </c>
      <c r="AR154" s="259">
        <f t="shared" si="115"/>
        <v>1</v>
      </c>
      <c r="AS154" s="262">
        <f t="shared" si="140"/>
        <v>4.0000000000000002E-4</v>
      </c>
      <c r="AT154" s="259">
        <f t="shared" si="141"/>
        <v>0</v>
      </c>
      <c r="AU154" s="259">
        <f t="shared" si="116"/>
        <v>0</v>
      </c>
      <c r="AV154" s="260">
        <f t="shared" si="142"/>
        <v>0</v>
      </c>
      <c r="AW154" s="259">
        <f t="shared" si="117"/>
        <v>0</v>
      </c>
      <c r="AX154" s="259">
        <f t="shared" si="130"/>
        <v>0</v>
      </c>
      <c r="AY154" s="259">
        <f t="shared" si="118"/>
        <v>0</v>
      </c>
      <c r="AZ154" s="92">
        <f t="shared" si="119"/>
        <v>0</v>
      </c>
      <c r="BA154" s="266">
        <f t="shared" si="131"/>
        <v>0</v>
      </c>
      <c r="BB154" s="92">
        <f t="shared" si="120"/>
        <v>0</v>
      </c>
    </row>
    <row r="155" spans="1:54" x14ac:dyDescent="0.2">
      <c r="A155" s="278">
        <f t="shared" si="132"/>
        <v>2022</v>
      </c>
      <c r="B155" s="123">
        <f t="shared" si="94"/>
        <v>4</v>
      </c>
      <c r="C155" s="257">
        <f t="shared" si="124"/>
        <v>20</v>
      </c>
      <c r="D155" s="258">
        <f t="shared" si="124"/>
        <v>0</v>
      </c>
      <c r="E155" s="259">
        <f t="shared" si="124"/>
        <v>0</v>
      </c>
      <c r="F155" s="260">
        <f t="shared" si="124"/>
        <v>0</v>
      </c>
      <c r="G155" s="259">
        <f t="shared" si="95"/>
        <v>0</v>
      </c>
      <c r="H155" s="260">
        <f t="shared" si="96"/>
        <v>0.6</v>
      </c>
      <c r="I155" s="259">
        <f t="shared" si="133"/>
        <v>0</v>
      </c>
      <c r="J155" s="259">
        <f t="shared" si="97"/>
        <v>1</v>
      </c>
      <c r="K155" s="261">
        <f t="shared" si="98"/>
        <v>1.05</v>
      </c>
      <c r="L155" s="259">
        <f t="shared" si="99"/>
        <v>1</v>
      </c>
      <c r="M155" s="262">
        <f t="shared" si="134"/>
        <v>1E-3</v>
      </c>
      <c r="N155" s="259">
        <f t="shared" si="135"/>
        <v>0</v>
      </c>
      <c r="O155" s="259">
        <f t="shared" si="100"/>
        <v>0</v>
      </c>
      <c r="P155" s="260">
        <f t="shared" si="136"/>
        <v>0</v>
      </c>
      <c r="Q155" s="259" t="b">
        <f t="shared" si="101"/>
        <v>0</v>
      </c>
      <c r="R155" s="260">
        <f t="shared" si="102"/>
        <v>0</v>
      </c>
      <c r="S155" s="259">
        <f t="shared" si="103"/>
        <v>0</v>
      </c>
      <c r="T155" s="259">
        <f t="shared" si="125"/>
        <v>0</v>
      </c>
      <c r="U155" s="259">
        <f t="shared" si="104"/>
        <v>0</v>
      </c>
      <c r="V155" s="259">
        <f t="shared" si="137"/>
        <v>0</v>
      </c>
      <c r="W155" s="262">
        <f t="shared" si="138"/>
        <v>1.4E-3</v>
      </c>
      <c r="X155" s="259">
        <f t="shared" si="105"/>
        <v>0</v>
      </c>
      <c r="Y155" s="260">
        <f t="shared" si="126"/>
        <v>0</v>
      </c>
      <c r="Z155" s="259">
        <f t="shared" si="106"/>
        <v>0</v>
      </c>
      <c r="AA155" s="259">
        <f t="shared" si="127"/>
        <v>0</v>
      </c>
      <c r="AB155" s="259">
        <f t="shared" si="107"/>
        <v>0</v>
      </c>
      <c r="AC155" s="263">
        <f t="shared" si="139"/>
        <v>0.2</v>
      </c>
      <c r="AD155" s="259">
        <f t="shared" si="108"/>
        <v>0</v>
      </c>
      <c r="AE155" s="259">
        <f t="shared" si="109"/>
        <v>790</v>
      </c>
      <c r="AF155" s="264">
        <f t="shared" si="128"/>
        <v>0</v>
      </c>
      <c r="AG155" s="265">
        <f t="shared" si="128"/>
        <v>0</v>
      </c>
      <c r="AH155" s="265">
        <f t="shared" si="128"/>
        <v>0</v>
      </c>
      <c r="AI155" s="265">
        <f t="shared" si="128"/>
        <v>0</v>
      </c>
      <c r="AJ155" s="278">
        <f t="shared" si="128"/>
        <v>0</v>
      </c>
      <c r="AK155" s="278">
        <f t="shared" si="110"/>
        <v>2022</v>
      </c>
      <c r="AL155" s="260">
        <f t="shared" si="129"/>
        <v>0</v>
      </c>
      <c r="AM155" s="260">
        <f t="shared" si="111"/>
        <v>0</v>
      </c>
      <c r="AN155" s="260">
        <f t="shared" si="112"/>
        <v>1</v>
      </c>
      <c r="AO155" s="259">
        <f t="shared" si="113"/>
        <v>0</v>
      </c>
      <c r="AP155" s="261">
        <f t="shared" si="114"/>
        <v>0.6</v>
      </c>
      <c r="AQ155" s="259">
        <f t="shared" si="121"/>
        <v>0</v>
      </c>
      <c r="AR155" s="259">
        <f t="shared" si="115"/>
        <v>1</v>
      </c>
      <c r="AS155" s="262">
        <f t="shared" si="140"/>
        <v>4.0000000000000002E-4</v>
      </c>
      <c r="AT155" s="259">
        <f t="shared" si="141"/>
        <v>0</v>
      </c>
      <c r="AU155" s="259">
        <f t="shared" si="116"/>
        <v>0</v>
      </c>
      <c r="AV155" s="260">
        <f t="shared" si="142"/>
        <v>0</v>
      </c>
      <c r="AW155" s="259">
        <f t="shared" si="117"/>
        <v>0</v>
      </c>
      <c r="AX155" s="259">
        <f t="shared" si="130"/>
        <v>0</v>
      </c>
      <c r="AY155" s="259">
        <f t="shared" si="118"/>
        <v>0</v>
      </c>
      <c r="AZ155" s="92">
        <f t="shared" si="119"/>
        <v>0</v>
      </c>
      <c r="BA155" s="266">
        <f t="shared" si="131"/>
        <v>0</v>
      </c>
      <c r="BB155" s="92">
        <f t="shared" si="120"/>
        <v>0</v>
      </c>
    </row>
    <row r="156" spans="1:54" x14ac:dyDescent="0.2">
      <c r="A156" s="278">
        <f t="shared" si="132"/>
        <v>2022</v>
      </c>
      <c r="B156" s="123">
        <f t="shared" si="94"/>
        <v>4</v>
      </c>
      <c r="C156" s="257">
        <f t="shared" si="124"/>
        <v>21</v>
      </c>
      <c r="D156" s="258">
        <f t="shared" si="124"/>
        <v>0</v>
      </c>
      <c r="E156" s="259">
        <f t="shared" si="124"/>
        <v>0</v>
      </c>
      <c r="F156" s="260">
        <f t="shared" si="124"/>
        <v>0</v>
      </c>
      <c r="G156" s="259">
        <f t="shared" si="95"/>
        <v>0</v>
      </c>
      <c r="H156" s="260">
        <f t="shared" si="96"/>
        <v>0.6</v>
      </c>
      <c r="I156" s="259">
        <f t="shared" si="133"/>
        <v>0</v>
      </c>
      <c r="J156" s="259">
        <f t="shared" si="97"/>
        <v>1</v>
      </c>
      <c r="K156" s="261">
        <f t="shared" si="98"/>
        <v>1.05</v>
      </c>
      <c r="L156" s="259">
        <f t="shared" si="99"/>
        <v>1</v>
      </c>
      <c r="M156" s="262">
        <f t="shared" si="134"/>
        <v>1E-3</v>
      </c>
      <c r="N156" s="259">
        <f t="shared" si="135"/>
        <v>0</v>
      </c>
      <c r="O156" s="259">
        <f t="shared" si="100"/>
        <v>0</v>
      </c>
      <c r="P156" s="260">
        <f t="shared" si="136"/>
        <v>0</v>
      </c>
      <c r="Q156" s="259" t="b">
        <f t="shared" si="101"/>
        <v>0</v>
      </c>
      <c r="R156" s="260">
        <f t="shared" si="102"/>
        <v>0</v>
      </c>
      <c r="S156" s="259">
        <f t="shared" si="103"/>
        <v>0</v>
      </c>
      <c r="T156" s="259">
        <f t="shared" si="125"/>
        <v>0</v>
      </c>
      <c r="U156" s="259">
        <f t="shared" si="104"/>
        <v>0</v>
      </c>
      <c r="V156" s="259">
        <f t="shared" si="137"/>
        <v>0</v>
      </c>
      <c r="W156" s="262">
        <f t="shared" si="138"/>
        <v>1.4E-3</v>
      </c>
      <c r="X156" s="259">
        <f t="shared" si="105"/>
        <v>0</v>
      </c>
      <c r="Y156" s="260">
        <f t="shared" si="126"/>
        <v>0</v>
      </c>
      <c r="Z156" s="259">
        <f t="shared" si="106"/>
        <v>0</v>
      </c>
      <c r="AA156" s="259">
        <f t="shared" si="127"/>
        <v>0</v>
      </c>
      <c r="AB156" s="259">
        <f t="shared" si="107"/>
        <v>0</v>
      </c>
      <c r="AC156" s="263">
        <f t="shared" si="139"/>
        <v>0.2</v>
      </c>
      <c r="AD156" s="259">
        <f t="shared" si="108"/>
        <v>0</v>
      </c>
      <c r="AE156" s="259">
        <f t="shared" si="109"/>
        <v>790</v>
      </c>
      <c r="AF156" s="264">
        <f t="shared" si="128"/>
        <v>0</v>
      </c>
      <c r="AG156" s="265">
        <f t="shared" si="128"/>
        <v>0</v>
      </c>
      <c r="AH156" s="265">
        <f t="shared" si="128"/>
        <v>0</v>
      </c>
      <c r="AI156" s="265">
        <f t="shared" si="128"/>
        <v>0</v>
      </c>
      <c r="AJ156" s="278">
        <f t="shared" si="128"/>
        <v>0</v>
      </c>
      <c r="AK156" s="278">
        <f t="shared" si="110"/>
        <v>2022</v>
      </c>
      <c r="AL156" s="260">
        <f t="shared" si="129"/>
        <v>0</v>
      </c>
      <c r="AM156" s="260">
        <f t="shared" si="111"/>
        <v>0</v>
      </c>
      <c r="AN156" s="260">
        <f t="shared" si="112"/>
        <v>1</v>
      </c>
      <c r="AO156" s="259">
        <f t="shared" si="113"/>
        <v>0</v>
      </c>
      <c r="AP156" s="261">
        <f t="shared" si="114"/>
        <v>0.6</v>
      </c>
      <c r="AQ156" s="259">
        <f t="shared" si="121"/>
        <v>0</v>
      </c>
      <c r="AR156" s="259">
        <f t="shared" si="115"/>
        <v>1</v>
      </c>
      <c r="AS156" s="262">
        <f t="shared" si="140"/>
        <v>4.0000000000000002E-4</v>
      </c>
      <c r="AT156" s="259">
        <f t="shared" si="141"/>
        <v>0</v>
      </c>
      <c r="AU156" s="259">
        <f t="shared" si="116"/>
        <v>0</v>
      </c>
      <c r="AV156" s="260">
        <f t="shared" si="142"/>
        <v>0</v>
      </c>
      <c r="AW156" s="259">
        <f t="shared" si="117"/>
        <v>0</v>
      </c>
      <c r="AX156" s="259">
        <f t="shared" si="130"/>
        <v>0</v>
      </c>
      <c r="AY156" s="259">
        <f t="shared" si="118"/>
        <v>0</v>
      </c>
      <c r="AZ156" s="92">
        <f t="shared" si="119"/>
        <v>0</v>
      </c>
      <c r="BA156" s="266">
        <f t="shared" si="131"/>
        <v>0</v>
      </c>
      <c r="BB156" s="92">
        <f t="shared" si="120"/>
        <v>0</v>
      </c>
    </row>
    <row r="157" spans="1:54" x14ac:dyDescent="0.2">
      <c r="A157" s="278">
        <f t="shared" si="132"/>
        <v>2022</v>
      </c>
      <c r="B157" s="123">
        <f t="shared" si="94"/>
        <v>4</v>
      </c>
      <c r="C157" s="257">
        <f t="shared" si="124"/>
        <v>22</v>
      </c>
      <c r="D157" s="258">
        <f t="shared" si="124"/>
        <v>0</v>
      </c>
      <c r="E157" s="259">
        <f t="shared" si="124"/>
        <v>0</v>
      </c>
      <c r="F157" s="260">
        <f t="shared" si="124"/>
        <v>0</v>
      </c>
      <c r="G157" s="259">
        <f t="shared" si="95"/>
        <v>0</v>
      </c>
      <c r="H157" s="260">
        <f t="shared" si="96"/>
        <v>0.6</v>
      </c>
      <c r="I157" s="259">
        <f t="shared" si="133"/>
        <v>0</v>
      </c>
      <c r="J157" s="259">
        <f t="shared" si="97"/>
        <v>1</v>
      </c>
      <c r="K157" s="261">
        <f t="shared" si="98"/>
        <v>1.05</v>
      </c>
      <c r="L157" s="259">
        <f t="shared" si="99"/>
        <v>1</v>
      </c>
      <c r="M157" s="262">
        <f t="shared" si="134"/>
        <v>1E-3</v>
      </c>
      <c r="N157" s="259">
        <f t="shared" si="135"/>
        <v>0</v>
      </c>
      <c r="O157" s="259">
        <f t="shared" si="100"/>
        <v>0</v>
      </c>
      <c r="P157" s="260">
        <f t="shared" si="136"/>
        <v>0</v>
      </c>
      <c r="Q157" s="259" t="b">
        <f t="shared" si="101"/>
        <v>0</v>
      </c>
      <c r="R157" s="260">
        <f t="shared" si="102"/>
        <v>0</v>
      </c>
      <c r="S157" s="259">
        <f t="shared" si="103"/>
        <v>0</v>
      </c>
      <c r="T157" s="259">
        <f t="shared" si="125"/>
        <v>0</v>
      </c>
      <c r="U157" s="259">
        <f t="shared" si="104"/>
        <v>0</v>
      </c>
      <c r="V157" s="259">
        <f t="shared" si="137"/>
        <v>0</v>
      </c>
      <c r="W157" s="262">
        <f t="shared" si="138"/>
        <v>1.4E-3</v>
      </c>
      <c r="X157" s="259">
        <f t="shared" si="105"/>
        <v>0</v>
      </c>
      <c r="Y157" s="260">
        <f t="shared" si="126"/>
        <v>0</v>
      </c>
      <c r="Z157" s="259">
        <f t="shared" si="106"/>
        <v>0</v>
      </c>
      <c r="AA157" s="259">
        <f t="shared" si="127"/>
        <v>0</v>
      </c>
      <c r="AB157" s="259">
        <f t="shared" si="107"/>
        <v>0</v>
      </c>
      <c r="AC157" s="263">
        <f t="shared" si="139"/>
        <v>0.2</v>
      </c>
      <c r="AD157" s="259">
        <f t="shared" si="108"/>
        <v>0</v>
      </c>
      <c r="AE157" s="259">
        <f t="shared" si="109"/>
        <v>790</v>
      </c>
      <c r="AF157" s="264">
        <f t="shared" si="128"/>
        <v>0</v>
      </c>
      <c r="AG157" s="265">
        <f t="shared" si="128"/>
        <v>0</v>
      </c>
      <c r="AH157" s="265">
        <f t="shared" si="128"/>
        <v>0</v>
      </c>
      <c r="AI157" s="265">
        <f t="shared" si="128"/>
        <v>0</v>
      </c>
      <c r="AJ157" s="278">
        <f t="shared" si="128"/>
        <v>0</v>
      </c>
      <c r="AK157" s="278">
        <f t="shared" si="110"/>
        <v>2022</v>
      </c>
      <c r="AL157" s="260">
        <f t="shared" si="129"/>
        <v>0</v>
      </c>
      <c r="AM157" s="260">
        <f t="shared" si="111"/>
        <v>0</v>
      </c>
      <c r="AN157" s="260">
        <f t="shared" si="112"/>
        <v>1</v>
      </c>
      <c r="AO157" s="259">
        <f t="shared" si="113"/>
        <v>0</v>
      </c>
      <c r="AP157" s="261">
        <f t="shared" si="114"/>
        <v>0.6</v>
      </c>
      <c r="AQ157" s="259">
        <f t="shared" si="121"/>
        <v>0</v>
      </c>
      <c r="AR157" s="259">
        <f t="shared" si="115"/>
        <v>1</v>
      </c>
      <c r="AS157" s="262">
        <f t="shared" si="140"/>
        <v>4.0000000000000002E-4</v>
      </c>
      <c r="AT157" s="259">
        <f t="shared" si="141"/>
        <v>0</v>
      </c>
      <c r="AU157" s="259">
        <f t="shared" si="116"/>
        <v>0</v>
      </c>
      <c r="AV157" s="260">
        <f t="shared" si="142"/>
        <v>0</v>
      </c>
      <c r="AW157" s="259">
        <f t="shared" si="117"/>
        <v>0</v>
      </c>
      <c r="AX157" s="259">
        <f t="shared" si="130"/>
        <v>0</v>
      </c>
      <c r="AY157" s="259">
        <f t="shared" si="118"/>
        <v>0</v>
      </c>
      <c r="AZ157" s="92">
        <f t="shared" si="119"/>
        <v>0</v>
      </c>
      <c r="BA157" s="266">
        <f t="shared" si="131"/>
        <v>0</v>
      </c>
      <c r="BB157" s="92">
        <f t="shared" si="120"/>
        <v>0</v>
      </c>
    </row>
    <row r="158" spans="1:54" x14ac:dyDescent="0.2">
      <c r="A158" s="278">
        <f t="shared" si="132"/>
        <v>2022</v>
      </c>
      <c r="B158" s="123">
        <f t="shared" si="94"/>
        <v>4</v>
      </c>
      <c r="C158" s="257">
        <f t="shared" si="124"/>
        <v>23</v>
      </c>
      <c r="D158" s="258">
        <f t="shared" si="124"/>
        <v>0</v>
      </c>
      <c r="E158" s="259">
        <f t="shared" si="124"/>
        <v>0</v>
      </c>
      <c r="F158" s="260">
        <f t="shared" si="124"/>
        <v>0</v>
      </c>
      <c r="G158" s="259">
        <f t="shared" si="95"/>
        <v>0</v>
      </c>
      <c r="H158" s="260">
        <f t="shared" si="96"/>
        <v>0.6</v>
      </c>
      <c r="I158" s="259">
        <f t="shared" si="133"/>
        <v>0</v>
      </c>
      <c r="J158" s="259">
        <f t="shared" si="97"/>
        <v>1</v>
      </c>
      <c r="K158" s="261">
        <f t="shared" si="98"/>
        <v>1.05</v>
      </c>
      <c r="L158" s="259">
        <f t="shared" si="99"/>
        <v>1</v>
      </c>
      <c r="M158" s="262">
        <f t="shared" si="134"/>
        <v>1E-3</v>
      </c>
      <c r="N158" s="259">
        <f t="shared" si="135"/>
        <v>0</v>
      </c>
      <c r="O158" s="259">
        <f t="shared" si="100"/>
        <v>0</v>
      </c>
      <c r="P158" s="260">
        <f t="shared" si="136"/>
        <v>0</v>
      </c>
      <c r="Q158" s="259" t="b">
        <f t="shared" si="101"/>
        <v>0</v>
      </c>
      <c r="R158" s="260">
        <f t="shared" si="102"/>
        <v>0</v>
      </c>
      <c r="S158" s="259">
        <f t="shared" si="103"/>
        <v>0</v>
      </c>
      <c r="T158" s="259">
        <f t="shared" si="125"/>
        <v>0</v>
      </c>
      <c r="U158" s="259">
        <f t="shared" si="104"/>
        <v>0</v>
      </c>
      <c r="V158" s="259">
        <f t="shared" si="137"/>
        <v>0</v>
      </c>
      <c r="W158" s="262">
        <f t="shared" si="138"/>
        <v>1.4E-3</v>
      </c>
      <c r="X158" s="259">
        <f t="shared" si="105"/>
        <v>0</v>
      </c>
      <c r="Y158" s="260">
        <f t="shared" si="126"/>
        <v>0</v>
      </c>
      <c r="Z158" s="259">
        <f t="shared" si="106"/>
        <v>0</v>
      </c>
      <c r="AA158" s="259">
        <f t="shared" si="127"/>
        <v>0</v>
      </c>
      <c r="AB158" s="259">
        <f t="shared" si="107"/>
        <v>0</v>
      </c>
      <c r="AC158" s="263">
        <f t="shared" si="139"/>
        <v>0.2</v>
      </c>
      <c r="AD158" s="259">
        <f t="shared" si="108"/>
        <v>0</v>
      </c>
      <c r="AE158" s="259">
        <f t="shared" si="109"/>
        <v>790</v>
      </c>
      <c r="AF158" s="264">
        <f t="shared" si="128"/>
        <v>0</v>
      </c>
      <c r="AG158" s="265">
        <f t="shared" si="128"/>
        <v>0</v>
      </c>
      <c r="AH158" s="265">
        <f t="shared" si="128"/>
        <v>0</v>
      </c>
      <c r="AI158" s="265">
        <f t="shared" si="128"/>
        <v>0</v>
      </c>
      <c r="AJ158" s="278">
        <f t="shared" si="128"/>
        <v>0</v>
      </c>
      <c r="AK158" s="278">
        <f t="shared" si="110"/>
        <v>2022</v>
      </c>
      <c r="AL158" s="260">
        <f t="shared" si="129"/>
        <v>0</v>
      </c>
      <c r="AM158" s="260">
        <f t="shared" si="111"/>
        <v>0</v>
      </c>
      <c r="AN158" s="260">
        <f t="shared" si="112"/>
        <v>1</v>
      </c>
      <c r="AO158" s="259">
        <f t="shared" si="113"/>
        <v>0</v>
      </c>
      <c r="AP158" s="261">
        <f t="shared" si="114"/>
        <v>0.6</v>
      </c>
      <c r="AQ158" s="259">
        <f t="shared" si="121"/>
        <v>0</v>
      </c>
      <c r="AR158" s="259">
        <f t="shared" si="115"/>
        <v>1</v>
      </c>
      <c r="AS158" s="262">
        <f t="shared" si="140"/>
        <v>4.0000000000000002E-4</v>
      </c>
      <c r="AT158" s="259">
        <f t="shared" si="141"/>
        <v>0</v>
      </c>
      <c r="AU158" s="259">
        <f t="shared" si="116"/>
        <v>0</v>
      </c>
      <c r="AV158" s="260">
        <f t="shared" si="142"/>
        <v>0</v>
      </c>
      <c r="AW158" s="259">
        <f t="shared" si="117"/>
        <v>0</v>
      </c>
      <c r="AX158" s="259">
        <f t="shared" si="130"/>
        <v>0</v>
      </c>
      <c r="AY158" s="259">
        <f t="shared" si="118"/>
        <v>0</v>
      </c>
      <c r="AZ158" s="92">
        <f t="shared" si="119"/>
        <v>0</v>
      </c>
      <c r="BA158" s="266">
        <f t="shared" si="131"/>
        <v>0</v>
      </c>
      <c r="BB158" s="92">
        <f t="shared" si="120"/>
        <v>0</v>
      </c>
    </row>
    <row r="159" spans="1:54" x14ac:dyDescent="0.2">
      <c r="A159" s="278">
        <f t="shared" si="132"/>
        <v>2022</v>
      </c>
      <c r="B159" s="123">
        <f t="shared" si="94"/>
        <v>4</v>
      </c>
      <c r="C159" s="257">
        <f t="shared" si="124"/>
        <v>24</v>
      </c>
      <c r="D159" s="258">
        <f t="shared" si="124"/>
        <v>0</v>
      </c>
      <c r="E159" s="259">
        <f t="shared" si="124"/>
        <v>0</v>
      </c>
      <c r="F159" s="260">
        <f t="shared" si="124"/>
        <v>0</v>
      </c>
      <c r="G159" s="259">
        <f t="shared" si="95"/>
        <v>0</v>
      </c>
      <c r="H159" s="260">
        <f t="shared" si="96"/>
        <v>0.6</v>
      </c>
      <c r="I159" s="259">
        <f t="shared" si="133"/>
        <v>0</v>
      </c>
      <c r="J159" s="259">
        <f t="shared" si="97"/>
        <v>1</v>
      </c>
      <c r="K159" s="261">
        <f t="shared" si="98"/>
        <v>1.05</v>
      </c>
      <c r="L159" s="259">
        <f t="shared" si="99"/>
        <v>1</v>
      </c>
      <c r="M159" s="262">
        <f t="shared" si="134"/>
        <v>1E-3</v>
      </c>
      <c r="N159" s="259">
        <f t="shared" si="135"/>
        <v>0</v>
      </c>
      <c r="O159" s="259">
        <f t="shared" si="100"/>
        <v>0</v>
      </c>
      <c r="P159" s="260">
        <f t="shared" si="136"/>
        <v>0</v>
      </c>
      <c r="Q159" s="259" t="b">
        <f t="shared" si="101"/>
        <v>0</v>
      </c>
      <c r="R159" s="260">
        <f t="shared" si="102"/>
        <v>0</v>
      </c>
      <c r="S159" s="259">
        <f t="shared" si="103"/>
        <v>0</v>
      </c>
      <c r="T159" s="259">
        <f t="shared" si="125"/>
        <v>0</v>
      </c>
      <c r="U159" s="259">
        <f t="shared" si="104"/>
        <v>0</v>
      </c>
      <c r="V159" s="259">
        <f t="shared" si="137"/>
        <v>0</v>
      </c>
      <c r="W159" s="262">
        <f t="shared" si="138"/>
        <v>1.4E-3</v>
      </c>
      <c r="X159" s="259">
        <f t="shared" si="105"/>
        <v>0</v>
      </c>
      <c r="Y159" s="260">
        <f t="shared" si="126"/>
        <v>0</v>
      </c>
      <c r="Z159" s="259">
        <f t="shared" si="106"/>
        <v>0</v>
      </c>
      <c r="AA159" s="259">
        <f t="shared" si="127"/>
        <v>0</v>
      </c>
      <c r="AB159" s="259">
        <f t="shared" si="107"/>
        <v>0</v>
      </c>
      <c r="AC159" s="263">
        <f t="shared" si="139"/>
        <v>0.2</v>
      </c>
      <c r="AD159" s="259">
        <f t="shared" si="108"/>
        <v>0</v>
      </c>
      <c r="AE159" s="259">
        <f t="shared" si="109"/>
        <v>790</v>
      </c>
      <c r="AF159" s="264">
        <f t="shared" si="128"/>
        <v>0</v>
      </c>
      <c r="AG159" s="265">
        <f t="shared" si="128"/>
        <v>0</v>
      </c>
      <c r="AH159" s="265">
        <f t="shared" si="128"/>
        <v>0</v>
      </c>
      <c r="AI159" s="265">
        <f t="shared" si="128"/>
        <v>0</v>
      </c>
      <c r="AJ159" s="278">
        <f t="shared" si="128"/>
        <v>0</v>
      </c>
      <c r="AK159" s="278">
        <f t="shared" si="110"/>
        <v>2022</v>
      </c>
      <c r="AL159" s="260">
        <f t="shared" si="129"/>
        <v>0</v>
      </c>
      <c r="AM159" s="260">
        <f t="shared" si="111"/>
        <v>0</v>
      </c>
      <c r="AN159" s="260">
        <f t="shared" si="112"/>
        <v>1</v>
      </c>
      <c r="AO159" s="259">
        <f t="shared" si="113"/>
        <v>0</v>
      </c>
      <c r="AP159" s="261">
        <f t="shared" si="114"/>
        <v>0.6</v>
      </c>
      <c r="AQ159" s="259">
        <f t="shared" si="121"/>
        <v>0</v>
      </c>
      <c r="AR159" s="259">
        <f t="shared" si="115"/>
        <v>1</v>
      </c>
      <c r="AS159" s="262">
        <f t="shared" si="140"/>
        <v>4.0000000000000002E-4</v>
      </c>
      <c r="AT159" s="259">
        <f t="shared" si="141"/>
        <v>0</v>
      </c>
      <c r="AU159" s="259">
        <f t="shared" si="116"/>
        <v>0</v>
      </c>
      <c r="AV159" s="260">
        <f t="shared" si="142"/>
        <v>0</v>
      </c>
      <c r="AW159" s="259">
        <f t="shared" si="117"/>
        <v>0</v>
      </c>
      <c r="AX159" s="259">
        <f t="shared" si="130"/>
        <v>0</v>
      </c>
      <c r="AY159" s="259">
        <f t="shared" si="118"/>
        <v>0</v>
      </c>
      <c r="AZ159" s="92">
        <f t="shared" si="119"/>
        <v>0</v>
      </c>
      <c r="BA159" s="266">
        <f t="shared" si="131"/>
        <v>0</v>
      </c>
      <c r="BB159" s="92">
        <f t="shared" si="120"/>
        <v>0</v>
      </c>
    </row>
    <row r="160" spans="1:54" x14ac:dyDescent="0.2">
      <c r="A160" s="278">
        <f t="shared" si="132"/>
        <v>2022</v>
      </c>
      <c r="B160" s="123">
        <f t="shared" si="94"/>
        <v>4</v>
      </c>
      <c r="C160" s="257">
        <f t="shared" si="124"/>
        <v>25</v>
      </c>
      <c r="D160" s="258">
        <f t="shared" si="124"/>
        <v>0</v>
      </c>
      <c r="E160" s="259">
        <f t="shared" si="124"/>
        <v>0</v>
      </c>
      <c r="F160" s="260">
        <f t="shared" si="124"/>
        <v>0</v>
      </c>
      <c r="G160" s="259">
        <f t="shared" si="95"/>
        <v>0</v>
      </c>
      <c r="H160" s="260">
        <f t="shared" si="96"/>
        <v>0.6</v>
      </c>
      <c r="I160" s="259">
        <f t="shared" si="133"/>
        <v>0</v>
      </c>
      <c r="J160" s="259">
        <f t="shared" si="97"/>
        <v>1</v>
      </c>
      <c r="K160" s="261">
        <f t="shared" si="98"/>
        <v>1.05</v>
      </c>
      <c r="L160" s="259">
        <f t="shared" si="99"/>
        <v>1</v>
      </c>
      <c r="M160" s="262">
        <f t="shared" si="134"/>
        <v>1E-3</v>
      </c>
      <c r="N160" s="259">
        <f t="shared" si="135"/>
        <v>0</v>
      </c>
      <c r="O160" s="259">
        <f t="shared" si="100"/>
        <v>0</v>
      </c>
      <c r="P160" s="260">
        <f t="shared" si="136"/>
        <v>0</v>
      </c>
      <c r="Q160" s="259" t="b">
        <f t="shared" si="101"/>
        <v>0</v>
      </c>
      <c r="R160" s="260">
        <f t="shared" si="102"/>
        <v>0</v>
      </c>
      <c r="S160" s="259">
        <f t="shared" si="103"/>
        <v>0</v>
      </c>
      <c r="T160" s="259">
        <f t="shared" si="125"/>
        <v>0</v>
      </c>
      <c r="U160" s="259">
        <f t="shared" si="104"/>
        <v>0</v>
      </c>
      <c r="V160" s="259">
        <f t="shared" si="137"/>
        <v>0</v>
      </c>
      <c r="W160" s="262">
        <f t="shared" si="138"/>
        <v>1.4E-3</v>
      </c>
      <c r="X160" s="259">
        <f t="shared" si="105"/>
        <v>0</v>
      </c>
      <c r="Y160" s="260">
        <f t="shared" si="126"/>
        <v>0</v>
      </c>
      <c r="Z160" s="259">
        <f t="shared" si="106"/>
        <v>0</v>
      </c>
      <c r="AA160" s="259">
        <f t="shared" si="127"/>
        <v>0</v>
      </c>
      <c r="AB160" s="259">
        <f t="shared" si="107"/>
        <v>0</v>
      </c>
      <c r="AC160" s="263">
        <f t="shared" si="139"/>
        <v>0.2</v>
      </c>
      <c r="AD160" s="259">
        <f t="shared" si="108"/>
        <v>0</v>
      </c>
      <c r="AE160" s="259">
        <f t="shared" si="109"/>
        <v>790</v>
      </c>
      <c r="AF160" s="264">
        <f t="shared" si="128"/>
        <v>0</v>
      </c>
      <c r="AG160" s="265">
        <f t="shared" si="128"/>
        <v>0</v>
      </c>
      <c r="AH160" s="265">
        <f t="shared" si="128"/>
        <v>0</v>
      </c>
      <c r="AI160" s="265">
        <f t="shared" si="128"/>
        <v>0</v>
      </c>
      <c r="AJ160" s="278">
        <f t="shared" si="128"/>
        <v>0</v>
      </c>
      <c r="AK160" s="278">
        <f t="shared" si="110"/>
        <v>2022</v>
      </c>
      <c r="AL160" s="260">
        <f t="shared" si="129"/>
        <v>0</v>
      </c>
      <c r="AM160" s="260">
        <f t="shared" si="111"/>
        <v>0</v>
      </c>
      <c r="AN160" s="260">
        <f t="shared" si="112"/>
        <v>1</v>
      </c>
      <c r="AO160" s="259">
        <f t="shared" si="113"/>
        <v>0</v>
      </c>
      <c r="AP160" s="261">
        <f t="shared" si="114"/>
        <v>0.6</v>
      </c>
      <c r="AQ160" s="259">
        <f t="shared" si="121"/>
        <v>0</v>
      </c>
      <c r="AR160" s="259">
        <f t="shared" si="115"/>
        <v>1</v>
      </c>
      <c r="AS160" s="262">
        <f t="shared" si="140"/>
        <v>4.0000000000000002E-4</v>
      </c>
      <c r="AT160" s="259">
        <f t="shared" si="141"/>
        <v>0</v>
      </c>
      <c r="AU160" s="259">
        <f t="shared" si="116"/>
        <v>0</v>
      </c>
      <c r="AV160" s="260">
        <f t="shared" si="142"/>
        <v>0</v>
      </c>
      <c r="AW160" s="259">
        <f t="shared" si="117"/>
        <v>0</v>
      </c>
      <c r="AX160" s="259">
        <f t="shared" si="130"/>
        <v>0</v>
      </c>
      <c r="AY160" s="259">
        <f t="shared" si="118"/>
        <v>0</v>
      </c>
      <c r="AZ160" s="92">
        <f t="shared" si="119"/>
        <v>0</v>
      </c>
      <c r="BA160" s="266">
        <f t="shared" si="131"/>
        <v>0</v>
      </c>
      <c r="BB160" s="92">
        <f t="shared" si="120"/>
        <v>0</v>
      </c>
    </row>
    <row r="161" spans="1:54" x14ac:dyDescent="0.2">
      <c r="A161" s="267">
        <f t="shared" si="132"/>
        <v>2023</v>
      </c>
      <c r="B161" s="128">
        <f t="shared" si="94"/>
        <v>5</v>
      </c>
      <c r="C161" s="268">
        <f t="shared" si="124"/>
        <v>1</v>
      </c>
      <c r="D161" s="269" t="str">
        <f t="shared" si="124"/>
        <v>단A</v>
      </c>
      <c r="E161" s="270">
        <f t="shared" si="124"/>
        <v>1200000</v>
      </c>
      <c r="F161" s="271">
        <f t="shared" si="124"/>
        <v>0.1</v>
      </c>
      <c r="G161" s="270">
        <f t="shared" si="95"/>
        <v>1756920.0000000005</v>
      </c>
      <c r="H161" s="271">
        <f t="shared" si="96"/>
        <v>0.6</v>
      </c>
      <c r="I161" s="270">
        <f t="shared" si="133"/>
        <v>1054152.0000000002</v>
      </c>
      <c r="J161" s="270">
        <f t="shared" si="97"/>
        <v>3</v>
      </c>
      <c r="K161" s="272">
        <f t="shared" si="98"/>
        <v>1.3</v>
      </c>
      <c r="L161" s="270">
        <f t="shared" si="99"/>
        <v>4</v>
      </c>
      <c r="M161" s="273">
        <f t="shared" si="134"/>
        <v>4.0000000000000001E-3</v>
      </c>
      <c r="N161" s="270">
        <f t="shared" si="135"/>
        <v>630</v>
      </c>
      <c r="O161" s="270">
        <f t="shared" si="100"/>
        <v>3586.6080000000011</v>
      </c>
      <c r="P161" s="271">
        <f t="shared" si="136"/>
        <v>0.5</v>
      </c>
      <c r="Q161" s="270" t="b">
        <f t="shared" si="101"/>
        <v>0</v>
      </c>
      <c r="R161" s="271">
        <f t="shared" si="102"/>
        <v>0.5</v>
      </c>
      <c r="S161" s="270">
        <f t="shared" si="103"/>
        <v>1793.3040000000005</v>
      </c>
      <c r="T161" s="270">
        <f t="shared" si="125"/>
        <v>2082.132000000001</v>
      </c>
      <c r="U161" s="270">
        <f t="shared" si="104"/>
        <v>1793.3040000000005</v>
      </c>
      <c r="V161" s="270" t="b">
        <f t="shared" si="137"/>
        <v>1</v>
      </c>
      <c r="W161" s="273">
        <f t="shared" si="138"/>
        <v>1.4E-3</v>
      </c>
      <c r="X161" s="270">
        <f t="shared" si="105"/>
        <v>1475.8128000000004</v>
      </c>
      <c r="Y161" s="271">
        <f t="shared" si="126"/>
        <v>0.5</v>
      </c>
      <c r="Z161" s="270">
        <f t="shared" si="106"/>
        <v>737.90640000000019</v>
      </c>
      <c r="AA161" s="270">
        <f t="shared" si="127"/>
        <v>872.07120000000032</v>
      </c>
      <c r="AB161" s="270">
        <f t="shared" si="107"/>
        <v>737.90640000000019</v>
      </c>
      <c r="AC161" s="274">
        <f t="shared" si="139"/>
        <v>0.2</v>
      </c>
      <c r="AD161" s="270">
        <f t="shared" si="108"/>
        <v>358.66080000000011</v>
      </c>
      <c r="AE161" s="270">
        <f t="shared" si="109"/>
        <v>810</v>
      </c>
      <c r="AF161" s="275">
        <f t="shared" si="128"/>
        <v>20</v>
      </c>
      <c r="AG161" s="276">
        <f t="shared" si="128"/>
        <v>1</v>
      </c>
      <c r="AH161" s="276">
        <f t="shared" si="128"/>
        <v>1.1000000000000001</v>
      </c>
      <c r="AI161" s="276">
        <f t="shared" si="128"/>
        <v>1.25</v>
      </c>
      <c r="AJ161" s="267">
        <f t="shared" si="128"/>
        <v>2010</v>
      </c>
      <c r="AK161" s="267">
        <f t="shared" si="110"/>
        <v>13</v>
      </c>
      <c r="AL161" s="271">
        <f t="shared" si="129"/>
        <v>0.02</v>
      </c>
      <c r="AM161" s="271">
        <f t="shared" si="111"/>
        <v>0.19999999999999996</v>
      </c>
      <c r="AN161" s="271">
        <f t="shared" si="112"/>
        <v>0.74</v>
      </c>
      <c r="AO161" s="270">
        <f t="shared" si="113"/>
        <v>16483.5</v>
      </c>
      <c r="AP161" s="272">
        <f t="shared" si="114"/>
        <v>0.6</v>
      </c>
      <c r="AQ161" s="270">
        <f t="shared" si="121"/>
        <v>9890.1</v>
      </c>
      <c r="AR161" s="270">
        <f t="shared" si="115"/>
        <v>2</v>
      </c>
      <c r="AS161" s="273">
        <f t="shared" si="140"/>
        <v>5.0000000000000001E-4</v>
      </c>
      <c r="AT161" s="270">
        <f t="shared" si="141"/>
        <v>0.60000000000000009</v>
      </c>
      <c r="AU161" s="270">
        <f t="shared" si="116"/>
        <v>4.3450500000000005</v>
      </c>
      <c r="AV161" s="271">
        <f t="shared" si="142"/>
        <v>0</v>
      </c>
      <c r="AW161" s="270">
        <f t="shared" si="117"/>
        <v>4.3450500000000005</v>
      </c>
      <c r="AX161" s="270">
        <f t="shared" si="130"/>
        <v>5.6592900000000013</v>
      </c>
      <c r="AY161" s="270">
        <f t="shared" si="118"/>
        <v>4.3450500000000005</v>
      </c>
      <c r="AZ161" s="129">
        <f t="shared" si="119"/>
        <v>2894.2162500000009</v>
      </c>
      <c r="BA161" s="277">
        <f t="shared" si="131"/>
        <v>1</v>
      </c>
      <c r="BB161" s="129">
        <f t="shared" si="120"/>
        <v>2894.2162500000009</v>
      </c>
    </row>
    <row r="162" spans="1:54" x14ac:dyDescent="0.2">
      <c r="A162" s="278">
        <f t="shared" si="132"/>
        <v>2023</v>
      </c>
      <c r="B162" s="123">
        <f t="shared" si="94"/>
        <v>5</v>
      </c>
      <c r="C162" s="257">
        <f t="shared" si="124"/>
        <v>2</v>
      </c>
      <c r="D162" s="258" t="str">
        <f t="shared" si="124"/>
        <v>단B</v>
      </c>
      <c r="E162" s="259">
        <f t="shared" si="124"/>
        <v>0</v>
      </c>
      <c r="F162" s="260">
        <f t="shared" si="124"/>
        <v>0.01</v>
      </c>
      <c r="G162" s="259">
        <f t="shared" si="95"/>
        <v>0</v>
      </c>
      <c r="H162" s="260">
        <f t="shared" si="96"/>
        <v>0.6</v>
      </c>
      <c r="I162" s="259">
        <f t="shared" si="133"/>
        <v>0</v>
      </c>
      <c r="J162" s="259">
        <f t="shared" si="97"/>
        <v>1</v>
      </c>
      <c r="K162" s="261">
        <f t="shared" si="98"/>
        <v>1.05</v>
      </c>
      <c r="L162" s="259">
        <f t="shared" si="99"/>
        <v>1</v>
      </c>
      <c r="M162" s="262">
        <f t="shared" si="134"/>
        <v>1E-3</v>
      </c>
      <c r="N162" s="259">
        <f t="shared" si="135"/>
        <v>0</v>
      </c>
      <c r="O162" s="259">
        <f t="shared" si="100"/>
        <v>0</v>
      </c>
      <c r="P162" s="260">
        <f t="shared" si="136"/>
        <v>0.5</v>
      </c>
      <c r="Q162" s="259" t="b">
        <f t="shared" si="101"/>
        <v>0</v>
      </c>
      <c r="R162" s="260">
        <f t="shared" si="102"/>
        <v>0.5</v>
      </c>
      <c r="S162" s="259">
        <f t="shared" si="103"/>
        <v>0</v>
      </c>
      <c r="T162" s="259">
        <f t="shared" si="125"/>
        <v>0</v>
      </c>
      <c r="U162" s="259">
        <f t="shared" si="104"/>
        <v>0</v>
      </c>
      <c r="V162" s="259" t="b">
        <f t="shared" si="137"/>
        <v>1</v>
      </c>
      <c r="W162" s="262">
        <f t="shared" si="138"/>
        <v>1.4E-3</v>
      </c>
      <c r="X162" s="259">
        <f t="shared" si="105"/>
        <v>0</v>
      </c>
      <c r="Y162" s="260">
        <f t="shared" si="126"/>
        <v>0.5</v>
      </c>
      <c r="Z162" s="259">
        <f t="shared" si="106"/>
        <v>0</v>
      </c>
      <c r="AA162" s="259">
        <f t="shared" si="127"/>
        <v>0</v>
      </c>
      <c r="AB162" s="259">
        <f t="shared" si="107"/>
        <v>0</v>
      </c>
      <c r="AC162" s="263">
        <f t="shared" si="139"/>
        <v>0.2</v>
      </c>
      <c r="AD162" s="259">
        <f t="shared" si="108"/>
        <v>0</v>
      </c>
      <c r="AE162" s="259">
        <f t="shared" si="109"/>
        <v>810</v>
      </c>
      <c r="AF162" s="264">
        <f t="shared" si="128"/>
        <v>40</v>
      </c>
      <c r="AG162" s="265">
        <f t="shared" si="128"/>
        <v>1</v>
      </c>
      <c r="AH162" s="265">
        <f t="shared" si="128"/>
        <v>1.1000000000000001</v>
      </c>
      <c r="AI162" s="265">
        <f t="shared" si="128"/>
        <v>1.25</v>
      </c>
      <c r="AJ162" s="278">
        <f t="shared" si="128"/>
        <v>2010</v>
      </c>
      <c r="AK162" s="278">
        <f t="shared" si="110"/>
        <v>13</v>
      </c>
      <c r="AL162" s="260">
        <f t="shared" si="129"/>
        <v>0.02</v>
      </c>
      <c r="AM162" s="260">
        <f t="shared" si="111"/>
        <v>0.19999999999999996</v>
      </c>
      <c r="AN162" s="260">
        <f t="shared" si="112"/>
        <v>0.74</v>
      </c>
      <c r="AO162" s="259">
        <f t="shared" si="113"/>
        <v>32967</v>
      </c>
      <c r="AP162" s="261">
        <f t="shared" si="114"/>
        <v>0.6</v>
      </c>
      <c r="AQ162" s="259">
        <f t="shared" si="121"/>
        <v>19780.2</v>
      </c>
      <c r="AR162" s="259">
        <f t="shared" si="115"/>
        <v>3</v>
      </c>
      <c r="AS162" s="262">
        <f t="shared" si="140"/>
        <v>5.9999999999999995E-4</v>
      </c>
      <c r="AT162" s="259">
        <f t="shared" si="141"/>
        <v>1.899999999999999</v>
      </c>
      <c r="AU162" s="259">
        <f t="shared" si="116"/>
        <v>9.9681200000000008</v>
      </c>
      <c r="AV162" s="260">
        <f t="shared" si="142"/>
        <v>0</v>
      </c>
      <c r="AW162" s="259">
        <f t="shared" si="117"/>
        <v>9.9681200000000008</v>
      </c>
      <c r="AX162" s="259">
        <f t="shared" si="130"/>
        <v>10.487316000000002</v>
      </c>
      <c r="AY162" s="259">
        <f t="shared" si="118"/>
        <v>9.9681200000000008</v>
      </c>
      <c r="AZ162" s="92">
        <f t="shared" si="119"/>
        <v>9.9681200000000008</v>
      </c>
      <c r="BA162" s="266">
        <f t="shared" si="131"/>
        <v>2</v>
      </c>
      <c r="BB162" s="92">
        <f t="shared" si="120"/>
        <v>19.936240000000002</v>
      </c>
    </row>
    <row r="163" spans="1:54" x14ac:dyDescent="0.2">
      <c r="A163" s="278">
        <f t="shared" si="132"/>
        <v>2023</v>
      </c>
      <c r="B163" s="123">
        <f t="shared" si="94"/>
        <v>5</v>
      </c>
      <c r="C163" s="257">
        <f t="shared" si="124"/>
        <v>3</v>
      </c>
      <c r="D163" s="258" t="str">
        <f t="shared" si="124"/>
        <v>단C</v>
      </c>
      <c r="E163" s="259">
        <f t="shared" si="124"/>
        <v>0</v>
      </c>
      <c r="F163" s="260">
        <f t="shared" si="124"/>
        <v>0.02</v>
      </c>
      <c r="G163" s="259">
        <f t="shared" si="95"/>
        <v>0</v>
      </c>
      <c r="H163" s="260">
        <f t="shared" si="96"/>
        <v>0.6</v>
      </c>
      <c r="I163" s="259">
        <f t="shared" si="133"/>
        <v>0</v>
      </c>
      <c r="J163" s="259">
        <f t="shared" si="97"/>
        <v>1</v>
      </c>
      <c r="K163" s="261">
        <f t="shared" si="98"/>
        <v>1.05</v>
      </c>
      <c r="L163" s="259">
        <f t="shared" si="99"/>
        <v>1</v>
      </c>
      <c r="M163" s="262">
        <f t="shared" si="134"/>
        <v>1E-3</v>
      </c>
      <c r="N163" s="259">
        <f t="shared" si="135"/>
        <v>0</v>
      </c>
      <c r="O163" s="259">
        <f t="shared" si="100"/>
        <v>0</v>
      </c>
      <c r="P163" s="260">
        <f t="shared" si="136"/>
        <v>0.5</v>
      </c>
      <c r="Q163" s="259" t="b">
        <f t="shared" si="101"/>
        <v>0</v>
      </c>
      <c r="R163" s="260">
        <f t="shared" si="102"/>
        <v>0.5</v>
      </c>
      <c r="S163" s="259">
        <f t="shared" si="103"/>
        <v>0</v>
      </c>
      <c r="T163" s="259">
        <f t="shared" si="125"/>
        <v>0</v>
      </c>
      <c r="U163" s="259">
        <f t="shared" si="104"/>
        <v>0</v>
      </c>
      <c r="V163" s="259" t="b">
        <f t="shared" si="137"/>
        <v>1</v>
      </c>
      <c r="W163" s="262">
        <f t="shared" si="138"/>
        <v>1.4E-3</v>
      </c>
      <c r="X163" s="259">
        <f t="shared" si="105"/>
        <v>0</v>
      </c>
      <c r="Y163" s="260">
        <f t="shared" si="126"/>
        <v>0.5</v>
      </c>
      <c r="Z163" s="259">
        <f t="shared" si="106"/>
        <v>0</v>
      </c>
      <c r="AA163" s="259">
        <f t="shared" si="127"/>
        <v>0</v>
      </c>
      <c r="AB163" s="259">
        <f t="shared" si="107"/>
        <v>0</v>
      </c>
      <c r="AC163" s="263">
        <f t="shared" si="139"/>
        <v>0.2</v>
      </c>
      <c r="AD163" s="259">
        <f t="shared" si="108"/>
        <v>0</v>
      </c>
      <c r="AE163" s="259">
        <f t="shared" si="109"/>
        <v>810</v>
      </c>
      <c r="AF163" s="264">
        <f t="shared" si="128"/>
        <v>50</v>
      </c>
      <c r="AG163" s="265">
        <f t="shared" si="128"/>
        <v>1</v>
      </c>
      <c r="AH163" s="265">
        <f t="shared" si="128"/>
        <v>1.1000000000000001</v>
      </c>
      <c r="AI163" s="265">
        <f t="shared" si="128"/>
        <v>1.25</v>
      </c>
      <c r="AJ163" s="278">
        <f t="shared" si="128"/>
        <v>2010</v>
      </c>
      <c r="AK163" s="278">
        <f t="shared" si="110"/>
        <v>13</v>
      </c>
      <c r="AL163" s="260">
        <f t="shared" si="129"/>
        <v>0.02</v>
      </c>
      <c r="AM163" s="260">
        <f t="shared" si="111"/>
        <v>0.19999999999999996</v>
      </c>
      <c r="AN163" s="260">
        <f t="shared" si="112"/>
        <v>0.74</v>
      </c>
      <c r="AO163" s="259">
        <f t="shared" si="113"/>
        <v>41208.75</v>
      </c>
      <c r="AP163" s="261">
        <f t="shared" si="114"/>
        <v>0.6</v>
      </c>
      <c r="AQ163" s="259">
        <f t="shared" si="121"/>
        <v>24725.25</v>
      </c>
      <c r="AR163" s="259">
        <f t="shared" si="115"/>
        <v>3</v>
      </c>
      <c r="AS163" s="262">
        <f t="shared" si="140"/>
        <v>5.9999999999999995E-4</v>
      </c>
      <c r="AT163" s="259">
        <f t="shared" si="141"/>
        <v>1.899999999999999</v>
      </c>
      <c r="AU163" s="259">
        <f t="shared" si="116"/>
        <v>12.93515</v>
      </c>
      <c r="AV163" s="260">
        <f t="shared" si="142"/>
        <v>0</v>
      </c>
      <c r="AW163" s="259">
        <f t="shared" si="117"/>
        <v>12.93515</v>
      </c>
      <c r="AX163" s="259">
        <f t="shared" si="130"/>
        <v>13.607894999999999</v>
      </c>
      <c r="AY163" s="259">
        <f t="shared" si="118"/>
        <v>12.93515</v>
      </c>
      <c r="AZ163" s="92">
        <f t="shared" si="119"/>
        <v>12.93515</v>
      </c>
      <c r="BA163" s="266">
        <f t="shared" si="131"/>
        <v>3</v>
      </c>
      <c r="BB163" s="92">
        <f t="shared" si="120"/>
        <v>38.80545</v>
      </c>
    </row>
    <row r="164" spans="1:54" x14ac:dyDescent="0.2">
      <c r="A164" s="278">
        <f t="shared" si="132"/>
        <v>2023</v>
      </c>
      <c r="B164" s="123">
        <f t="shared" si="94"/>
        <v>5</v>
      </c>
      <c r="C164" s="257">
        <f t="shared" si="124"/>
        <v>4</v>
      </c>
      <c r="D164" s="258" t="str">
        <f t="shared" si="124"/>
        <v>단D</v>
      </c>
      <c r="E164" s="259">
        <f t="shared" si="124"/>
        <v>0</v>
      </c>
      <c r="F164" s="260">
        <f t="shared" si="124"/>
        <v>0.03</v>
      </c>
      <c r="G164" s="259">
        <f t="shared" si="95"/>
        <v>0</v>
      </c>
      <c r="H164" s="260">
        <f t="shared" si="96"/>
        <v>0.6</v>
      </c>
      <c r="I164" s="259">
        <f t="shared" si="133"/>
        <v>0</v>
      </c>
      <c r="J164" s="259">
        <f t="shared" si="97"/>
        <v>1</v>
      </c>
      <c r="K164" s="261">
        <f t="shared" si="98"/>
        <v>1.05</v>
      </c>
      <c r="L164" s="259">
        <f t="shared" si="99"/>
        <v>1</v>
      </c>
      <c r="M164" s="262">
        <f t="shared" si="134"/>
        <v>1E-3</v>
      </c>
      <c r="N164" s="259">
        <f t="shared" si="135"/>
        <v>0</v>
      </c>
      <c r="O164" s="259">
        <f t="shared" si="100"/>
        <v>0</v>
      </c>
      <c r="P164" s="260">
        <f t="shared" si="136"/>
        <v>0.5</v>
      </c>
      <c r="Q164" s="259" t="b">
        <f t="shared" si="101"/>
        <v>0</v>
      </c>
      <c r="R164" s="260">
        <f t="shared" si="102"/>
        <v>0.5</v>
      </c>
      <c r="S164" s="259">
        <f t="shared" si="103"/>
        <v>0</v>
      </c>
      <c r="T164" s="259">
        <f t="shared" si="125"/>
        <v>0</v>
      </c>
      <c r="U164" s="259">
        <f t="shared" si="104"/>
        <v>0</v>
      </c>
      <c r="V164" s="259" t="b">
        <f t="shared" si="137"/>
        <v>1</v>
      </c>
      <c r="W164" s="262">
        <f t="shared" si="138"/>
        <v>1.4E-3</v>
      </c>
      <c r="X164" s="259">
        <f t="shared" si="105"/>
        <v>0</v>
      </c>
      <c r="Y164" s="260">
        <f t="shared" si="126"/>
        <v>0.5</v>
      </c>
      <c r="Z164" s="259">
        <f t="shared" si="106"/>
        <v>0</v>
      </c>
      <c r="AA164" s="259">
        <f t="shared" si="127"/>
        <v>0</v>
      </c>
      <c r="AB164" s="259">
        <f t="shared" si="107"/>
        <v>0</v>
      </c>
      <c r="AC164" s="263">
        <f t="shared" si="139"/>
        <v>0.2</v>
      </c>
      <c r="AD164" s="259">
        <f t="shared" si="108"/>
        <v>0</v>
      </c>
      <c r="AE164" s="259">
        <f t="shared" si="109"/>
        <v>810</v>
      </c>
      <c r="AF164" s="264">
        <f t="shared" si="128"/>
        <v>60</v>
      </c>
      <c r="AG164" s="265">
        <f t="shared" si="128"/>
        <v>1</v>
      </c>
      <c r="AH164" s="265">
        <f t="shared" si="128"/>
        <v>1.1000000000000001</v>
      </c>
      <c r="AI164" s="265">
        <f t="shared" si="128"/>
        <v>1.25</v>
      </c>
      <c r="AJ164" s="278">
        <f t="shared" si="128"/>
        <v>2010</v>
      </c>
      <c r="AK164" s="278">
        <f t="shared" si="110"/>
        <v>13</v>
      </c>
      <c r="AL164" s="260">
        <f t="shared" si="129"/>
        <v>0.02</v>
      </c>
      <c r="AM164" s="260">
        <f t="shared" si="111"/>
        <v>0.19999999999999996</v>
      </c>
      <c r="AN164" s="260">
        <f t="shared" si="112"/>
        <v>0.74</v>
      </c>
      <c r="AO164" s="259">
        <f t="shared" si="113"/>
        <v>49450.500000000007</v>
      </c>
      <c r="AP164" s="261">
        <f t="shared" si="114"/>
        <v>0.6</v>
      </c>
      <c r="AQ164" s="259">
        <f t="shared" si="121"/>
        <v>29670.300000000003</v>
      </c>
      <c r="AR164" s="259">
        <f t="shared" si="115"/>
        <v>4</v>
      </c>
      <c r="AS164" s="262">
        <f t="shared" si="140"/>
        <v>8.0000000000000004E-4</v>
      </c>
      <c r="AT164" s="259">
        <f t="shared" si="141"/>
        <v>7.1000000000000014</v>
      </c>
      <c r="AU164" s="259">
        <f t="shared" si="116"/>
        <v>16.636240000000001</v>
      </c>
      <c r="AV164" s="260">
        <f t="shared" si="142"/>
        <v>0</v>
      </c>
      <c r="AW164" s="259">
        <f t="shared" si="117"/>
        <v>16.636240000000001</v>
      </c>
      <c r="AX164" s="259">
        <f t="shared" si="130"/>
        <v>17.509632000000003</v>
      </c>
      <c r="AY164" s="259">
        <f t="shared" si="118"/>
        <v>16.636240000000001</v>
      </c>
      <c r="AZ164" s="92">
        <f t="shared" si="119"/>
        <v>16.636240000000001</v>
      </c>
      <c r="BA164" s="266">
        <f t="shared" si="131"/>
        <v>4</v>
      </c>
      <c r="BB164" s="92">
        <f t="shared" si="120"/>
        <v>66.544960000000003</v>
      </c>
    </row>
    <row r="165" spans="1:54" x14ac:dyDescent="0.2">
      <c r="A165" s="278">
        <f t="shared" si="132"/>
        <v>2023</v>
      </c>
      <c r="B165" s="123">
        <f t="shared" si="94"/>
        <v>5</v>
      </c>
      <c r="C165" s="257">
        <f t="shared" si="124"/>
        <v>5</v>
      </c>
      <c r="D165" s="258" t="str">
        <f t="shared" si="124"/>
        <v>단E</v>
      </c>
      <c r="E165" s="259">
        <f t="shared" si="124"/>
        <v>0</v>
      </c>
      <c r="F165" s="260">
        <f t="shared" si="124"/>
        <v>0.04</v>
      </c>
      <c r="G165" s="259">
        <f t="shared" si="95"/>
        <v>0</v>
      </c>
      <c r="H165" s="260">
        <f t="shared" si="96"/>
        <v>0.6</v>
      </c>
      <c r="I165" s="259">
        <f t="shared" si="133"/>
        <v>0</v>
      </c>
      <c r="J165" s="259">
        <f t="shared" si="97"/>
        <v>1</v>
      </c>
      <c r="K165" s="261">
        <f t="shared" si="98"/>
        <v>1.05</v>
      </c>
      <c r="L165" s="259">
        <f t="shared" si="99"/>
        <v>1</v>
      </c>
      <c r="M165" s="262">
        <f t="shared" si="134"/>
        <v>1E-3</v>
      </c>
      <c r="N165" s="259">
        <f t="shared" si="135"/>
        <v>0</v>
      </c>
      <c r="O165" s="259">
        <f t="shared" si="100"/>
        <v>0</v>
      </c>
      <c r="P165" s="260">
        <f t="shared" si="136"/>
        <v>0.25</v>
      </c>
      <c r="Q165" s="259" t="b">
        <f t="shared" si="101"/>
        <v>0</v>
      </c>
      <c r="R165" s="260">
        <f t="shared" si="102"/>
        <v>0.25</v>
      </c>
      <c r="S165" s="259">
        <f t="shared" si="103"/>
        <v>0</v>
      </c>
      <c r="T165" s="259">
        <f t="shared" si="125"/>
        <v>0</v>
      </c>
      <c r="U165" s="259">
        <f t="shared" si="104"/>
        <v>0</v>
      </c>
      <c r="V165" s="259" t="b">
        <f t="shared" si="137"/>
        <v>1</v>
      </c>
      <c r="W165" s="262">
        <f t="shared" si="138"/>
        <v>1.4E-3</v>
      </c>
      <c r="X165" s="259">
        <f t="shared" si="105"/>
        <v>0</v>
      </c>
      <c r="Y165" s="260">
        <f t="shared" si="126"/>
        <v>0.25</v>
      </c>
      <c r="Z165" s="259">
        <f t="shared" si="106"/>
        <v>0</v>
      </c>
      <c r="AA165" s="259">
        <f t="shared" si="127"/>
        <v>0</v>
      </c>
      <c r="AB165" s="259">
        <f t="shared" si="107"/>
        <v>0</v>
      </c>
      <c r="AC165" s="263">
        <f t="shared" si="139"/>
        <v>0.2</v>
      </c>
      <c r="AD165" s="259">
        <f t="shared" si="108"/>
        <v>0</v>
      </c>
      <c r="AE165" s="259">
        <f t="shared" si="109"/>
        <v>810</v>
      </c>
      <c r="AF165" s="264">
        <f t="shared" si="128"/>
        <v>85</v>
      </c>
      <c r="AG165" s="265">
        <f t="shared" si="128"/>
        <v>1</v>
      </c>
      <c r="AH165" s="265">
        <f t="shared" si="128"/>
        <v>1.1000000000000001</v>
      </c>
      <c r="AI165" s="265">
        <f t="shared" si="128"/>
        <v>1.25</v>
      </c>
      <c r="AJ165" s="278">
        <f t="shared" si="128"/>
        <v>2010</v>
      </c>
      <c r="AK165" s="278">
        <f t="shared" si="110"/>
        <v>13</v>
      </c>
      <c r="AL165" s="260">
        <f t="shared" si="129"/>
        <v>0.02</v>
      </c>
      <c r="AM165" s="260">
        <f t="shared" si="111"/>
        <v>0.19999999999999996</v>
      </c>
      <c r="AN165" s="260">
        <f t="shared" si="112"/>
        <v>0.74</v>
      </c>
      <c r="AO165" s="259">
        <f t="shared" si="113"/>
        <v>70054.875</v>
      </c>
      <c r="AP165" s="261">
        <f t="shared" si="114"/>
        <v>0.6</v>
      </c>
      <c r="AQ165" s="259">
        <f t="shared" si="121"/>
        <v>42032.924999999996</v>
      </c>
      <c r="AR165" s="259">
        <f t="shared" si="115"/>
        <v>5</v>
      </c>
      <c r="AS165" s="262">
        <f t="shared" si="140"/>
        <v>1E-3</v>
      </c>
      <c r="AT165" s="259">
        <f t="shared" si="141"/>
        <v>14.899999999999999</v>
      </c>
      <c r="AU165" s="259">
        <f t="shared" si="116"/>
        <v>27.132925</v>
      </c>
      <c r="AV165" s="260">
        <f t="shared" si="142"/>
        <v>0</v>
      </c>
      <c r="AW165" s="259">
        <f t="shared" si="117"/>
        <v>27.132925</v>
      </c>
      <c r="AX165" s="259">
        <f t="shared" si="130"/>
        <v>28.563202499999999</v>
      </c>
      <c r="AY165" s="259">
        <f t="shared" si="118"/>
        <v>27.132925</v>
      </c>
      <c r="AZ165" s="92">
        <f t="shared" si="119"/>
        <v>27.132925</v>
      </c>
      <c r="BA165" s="266">
        <f t="shared" si="131"/>
        <v>5</v>
      </c>
      <c r="BB165" s="92">
        <f t="shared" si="120"/>
        <v>135.664625</v>
      </c>
    </row>
    <row r="166" spans="1:54" x14ac:dyDescent="0.2">
      <c r="A166" s="278">
        <f t="shared" si="132"/>
        <v>2023</v>
      </c>
      <c r="B166" s="123">
        <f t="shared" si="94"/>
        <v>5</v>
      </c>
      <c r="C166" s="257">
        <f t="shared" ref="C166:F181" si="143">C141</f>
        <v>6</v>
      </c>
      <c r="D166" s="258" t="str">
        <f t="shared" si="143"/>
        <v>단F</v>
      </c>
      <c r="E166" s="259">
        <f t="shared" si="143"/>
        <v>0</v>
      </c>
      <c r="F166" s="260">
        <f t="shared" si="143"/>
        <v>0.05</v>
      </c>
      <c r="G166" s="259">
        <f t="shared" si="95"/>
        <v>0</v>
      </c>
      <c r="H166" s="260">
        <f t="shared" si="96"/>
        <v>0.6</v>
      </c>
      <c r="I166" s="259">
        <f t="shared" si="133"/>
        <v>0</v>
      </c>
      <c r="J166" s="259">
        <f t="shared" si="97"/>
        <v>1</v>
      </c>
      <c r="K166" s="261">
        <f t="shared" si="98"/>
        <v>1.05</v>
      </c>
      <c r="L166" s="259">
        <f t="shared" si="99"/>
        <v>1</v>
      </c>
      <c r="M166" s="262">
        <f t="shared" si="134"/>
        <v>1E-3</v>
      </c>
      <c r="N166" s="259">
        <f t="shared" si="135"/>
        <v>0</v>
      </c>
      <c r="O166" s="259">
        <f t="shared" si="100"/>
        <v>0</v>
      </c>
      <c r="P166" s="260">
        <f t="shared" si="136"/>
        <v>0</v>
      </c>
      <c r="Q166" s="259" t="b">
        <f t="shared" si="101"/>
        <v>0</v>
      </c>
      <c r="R166" s="260">
        <f t="shared" si="102"/>
        <v>0</v>
      </c>
      <c r="S166" s="259">
        <f t="shared" si="103"/>
        <v>0</v>
      </c>
      <c r="T166" s="259">
        <f t="shared" si="125"/>
        <v>0</v>
      </c>
      <c r="U166" s="259">
        <f t="shared" si="104"/>
        <v>0</v>
      </c>
      <c r="V166" s="259" t="b">
        <f t="shared" si="137"/>
        <v>1</v>
      </c>
      <c r="W166" s="262">
        <f t="shared" si="138"/>
        <v>1.4E-3</v>
      </c>
      <c r="X166" s="259">
        <f t="shared" si="105"/>
        <v>0</v>
      </c>
      <c r="Y166" s="260">
        <f t="shared" si="126"/>
        <v>0</v>
      </c>
      <c r="Z166" s="259">
        <f t="shared" si="106"/>
        <v>0</v>
      </c>
      <c r="AA166" s="259">
        <f t="shared" si="127"/>
        <v>0</v>
      </c>
      <c r="AB166" s="259">
        <f t="shared" si="107"/>
        <v>0</v>
      </c>
      <c r="AC166" s="263">
        <f t="shared" si="139"/>
        <v>0.2</v>
      </c>
      <c r="AD166" s="259">
        <f t="shared" si="108"/>
        <v>0</v>
      </c>
      <c r="AE166" s="259">
        <f t="shared" si="109"/>
        <v>810</v>
      </c>
      <c r="AF166" s="264">
        <f t="shared" ref="AF166:AJ181" si="144">AF141</f>
        <v>90</v>
      </c>
      <c r="AG166" s="265">
        <f t="shared" si="144"/>
        <v>1</v>
      </c>
      <c r="AH166" s="265">
        <f t="shared" si="144"/>
        <v>1.1000000000000001</v>
      </c>
      <c r="AI166" s="265">
        <f t="shared" si="144"/>
        <v>1.25</v>
      </c>
      <c r="AJ166" s="278">
        <f t="shared" si="144"/>
        <v>2010</v>
      </c>
      <c r="AK166" s="278">
        <f t="shared" si="110"/>
        <v>13</v>
      </c>
      <c r="AL166" s="260">
        <f t="shared" si="129"/>
        <v>0.02</v>
      </c>
      <c r="AM166" s="260">
        <f t="shared" si="111"/>
        <v>0.19999999999999996</v>
      </c>
      <c r="AN166" s="260">
        <f t="shared" si="112"/>
        <v>0.74</v>
      </c>
      <c r="AO166" s="259">
        <f t="shared" si="113"/>
        <v>74175.75</v>
      </c>
      <c r="AP166" s="261">
        <f t="shared" si="114"/>
        <v>0.6</v>
      </c>
      <c r="AQ166" s="259">
        <f t="shared" si="121"/>
        <v>44505.45</v>
      </c>
      <c r="AR166" s="259">
        <f t="shared" si="115"/>
        <v>5</v>
      </c>
      <c r="AS166" s="262">
        <f t="shared" si="140"/>
        <v>1E-3</v>
      </c>
      <c r="AT166" s="259">
        <f t="shared" si="141"/>
        <v>14.899999999999999</v>
      </c>
      <c r="AU166" s="259">
        <f t="shared" si="116"/>
        <v>29.605449999999998</v>
      </c>
      <c r="AV166" s="260">
        <f t="shared" si="142"/>
        <v>0</v>
      </c>
      <c r="AW166" s="259">
        <f t="shared" si="117"/>
        <v>29.605449999999998</v>
      </c>
      <c r="AX166" s="259">
        <f t="shared" si="130"/>
        <v>31.163684999999997</v>
      </c>
      <c r="AY166" s="259">
        <f t="shared" si="118"/>
        <v>29.605449999999998</v>
      </c>
      <c r="AZ166" s="92">
        <f t="shared" si="119"/>
        <v>29.605449999999998</v>
      </c>
      <c r="BA166" s="266">
        <f t="shared" si="131"/>
        <v>5</v>
      </c>
      <c r="BB166" s="92">
        <f t="shared" si="120"/>
        <v>148.02724999999998</v>
      </c>
    </row>
    <row r="167" spans="1:54" x14ac:dyDescent="0.2">
      <c r="A167" s="278">
        <f t="shared" si="132"/>
        <v>2023</v>
      </c>
      <c r="B167" s="123">
        <f t="shared" si="94"/>
        <v>5</v>
      </c>
      <c r="C167" s="257">
        <f t="shared" si="143"/>
        <v>7</v>
      </c>
      <c r="D167" s="258" t="str">
        <f t="shared" si="143"/>
        <v>장A</v>
      </c>
      <c r="E167" s="259">
        <f t="shared" si="143"/>
        <v>0</v>
      </c>
      <c r="F167" s="260">
        <f t="shared" si="143"/>
        <v>0.01</v>
      </c>
      <c r="G167" s="259">
        <f t="shared" si="95"/>
        <v>0</v>
      </c>
      <c r="H167" s="260">
        <f t="shared" si="96"/>
        <v>0.6</v>
      </c>
      <c r="I167" s="259">
        <f t="shared" si="133"/>
        <v>0</v>
      </c>
      <c r="J167" s="259">
        <f t="shared" si="97"/>
        <v>1</v>
      </c>
      <c r="K167" s="261">
        <f t="shared" si="98"/>
        <v>1.05</v>
      </c>
      <c r="L167" s="259">
        <f t="shared" si="99"/>
        <v>1</v>
      </c>
      <c r="M167" s="262">
        <f t="shared" si="134"/>
        <v>1E-3</v>
      </c>
      <c r="N167" s="259">
        <f t="shared" si="135"/>
        <v>0</v>
      </c>
      <c r="O167" s="259">
        <f t="shared" si="100"/>
        <v>0</v>
      </c>
      <c r="P167" s="260">
        <f t="shared" si="136"/>
        <v>1</v>
      </c>
      <c r="Q167" s="259" t="b">
        <f t="shared" si="101"/>
        <v>0</v>
      </c>
      <c r="R167" s="260">
        <f t="shared" si="102"/>
        <v>1</v>
      </c>
      <c r="S167" s="259">
        <f t="shared" si="103"/>
        <v>0</v>
      </c>
      <c r="T167" s="259">
        <f t="shared" si="125"/>
        <v>0</v>
      </c>
      <c r="U167" s="259">
        <f t="shared" si="104"/>
        <v>0</v>
      </c>
      <c r="V167" s="259" t="b">
        <f t="shared" si="137"/>
        <v>1</v>
      </c>
      <c r="W167" s="262">
        <f t="shared" si="138"/>
        <v>1.4E-3</v>
      </c>
      <c r="X167" s="259">
        <f t="shared" si="105"/>
        <v>0</v>
      </c>
      <c r="Y167" s="260">
        <f t="shared" si="126"/>
        <v>1</v>
      </c>
      <c r="Z167" s="259">
        <f t="shared" si="106"/>
        <v>0</v>
      </c>
      <c r="AA167" s="259">
        <f t="shared" si="127"/>
        <v>0</v>
      </c>
      <c r="AB167" s="259">
        <f t="shared" si="107"/>
        <v>0</v>
      </c>
      <c r="AC167" s="263">
        <f t="shared" si="139"/>
        <v>0.2</v>
      </c>
      <c r="AD167" s="259">
        <f t="shared" si="108"/>
        <v>0</v>
      </c>
      <c r="AE167" s="259">
        <f t="shared" si="109"/>
        <v>810</v>
      </c>
      <c r="AF167" s="264">
        <f t="shared" si="144"/>
        <v>30</v>
      </c>
      <c r="AG167" s="265">
        <f t="shared" si="144"/>
        <v>1</v>
      </c>
      <c r="AH167" s="265">
        <f t="shared" si="144"/>
        <v>1.1000000000000001</v>
      </c>
      <c r="AI167" s="265">
        <f t="shared" si="144"/>
        <v>1.25</v>
      </c>
      <c r="AJ167" s="278">
        <f t="shared" si="144"/>
        <v>2010</v>
      </c>
      <c r="AK167" s="278">
        <f t="shared" si="110"/>
        <v>13</v>
      </c>
      <c r="AL167" s="260">
        <f t="shared" si="129"/>
        <v>0.02</v>
      </c>
      <c r="AM167" s="260">
        <f t="shared" si="111"/>
        <v>0.19999999999999996</v>
      </c>
      <c r="AN167" s="260">
        <f t="shared" si="112"/>
        <v>0.74</v>
      </c>
      <c r="AO167" s="259">
        <f t="shared" si="113"/>
        <v>24725.250000000004</v>
      </c>
      <c r="AP167" s="261">
        <f t="shared" si="114"/>
        <v>0.6</v>
      </c>
      <c r="AQ167" s="259">
        <f t="shared" si="121"/>
        <v>14835.150000000001</v>
      </c>
      <c r="AR167" s="259">
        <f t="shared" si="115"/>
        <v>3</v>
      </c>
      <c r="AS167" s="262">
        <f t="shared" si="140"/>
        <v>5.9999999999999995E-4</v>
      </c>
      <c r="AT167" s="259">
        <f t="shared" si="141"/>
        <v>1.899999999999999</v>
      </c>
      <c r="AU167" s="259">
        <f t="shared" si="116"/>
        <v>7.0010900000000014</v>
      </c>
      <c r="AV167" s="260">
        <f t="shared" si="142"/>
        <v>0</v>
      </c>
      <c r="AW167" s="259">
        <f t="shared" si="117"/>
        <v>7.0010900000000014</v>
      </c>
      <c r="AX167" s="259">
        <f t="shared" si="130"/>
        <v>7.3667370000000023</v>
      </c>
      <c r="AY167" s="259">
        <f t="shared" si="118"/>
        <v>7.0010900000000014</v>
      </c>
      <c r="AZ167" s="92">
        <f t="shared" si="119"/>
        <v>7.0010900000000014</v>
      </c>
      <c r="BA167" s="266">
        <f t="shared" si="131"/>
        <v>5</v>
      </c>
      <c r="BB167" s="92">
        <f t="shared" si="120"/>
        <v>35.00545000000001</v>
      </c>
    </row>
    <row r="168" spans="1:54" x14ac:dyDescent="0.2">
      <c r="A168" s="278">
        <f t="shared" si="132"/>
        <v>2023</v>
      </c>
      <c r="B168" s="123">
        <f t="shared" si="94"/>
        <v>5</v>
      </c>
      <c r="C168" s="257">
        <f t="shared" si="143"/>
        <v>8</v>
      </c>
      <c r="D168" s="258" t="str">
        <f t="shared" si="143"/>
        <v>장B</v>
      </c>
      <c r="E168" s="259">
        <f t="shared" si="143"/>
        <v>0</v>
      </c>
      <c r="F168" s="260">
        <f t="shared" si="143"/>
        <v>0.02</v>
      </c>
      <c r="G168" s="259">
        <f t="shared" si="95"/>
        <v>0</v>
      </c>
      <c r="H168" s="260">
        <f t="shared" si="96"/>
        <v>0.6</v>
      </c>
      <c r="I168" s="259">
        <f t="shared" si="133"/>
        <v>0</v>
      </c>
      <c r="J168" s="259">
        <f t="shared" si="97"/>
        <v>1</v>
      </c>
      <c r="K168" s="261">
        <f t="shared" si="98"/>
        <v>1.05</v>
      </c>
      <c r="L168" s="259">
        <f t="shared" si="99"/>
        <v>1</v>
      </c>
      <c r="M168" s="262">
        <f t="shared" si="134"/>
        <v>1E-3</v>
      </c>
      <c r="N168" s="259">
        <f t="shared" si="135"/>
        <v>0</v>
      </c>
      <c r="O168" s="259">
        <f t="shared" si="100"/>
        <v>0</v>
      </c>
      <c r="P168" s="260">
        <f t="shared" si="136"/>
        <v>0.75</v>
      </c>
      <c r="Q168" s="259" t="b">
        <f t="shared" si="101"/>
        <v>0</v>
      </c>
      <c r="R168" s="260">
        <f t="shared" si="102"/>
        <v>0.75</v>
      </c>
      <c r="S168" s="259">
        <f t="shared" si="103"/>
        <v>0</v>
      </c>
      <c r="T168" s="259">
        <f t="shared" si="125"/>
        <v>0</v>
      </c>
      <c r="U168" s="259">
        <f t="shared" si="104"/>
        <v>0</v>
      </c>
      <c r="V168" s="259" t="b">
        <f t="shared" si="137"/>
        <v>1</v>
      </c>
      <c r="W168" s="262">
        <f t="shared" si="138"/>
        <v>1.4E-3</v>
      </c>
      <c r="X168" s="259">
        <f t="shared" si="105"/>
        <v>0</v>
      </c>
      <c r="Y168" s="260">
        <f t="shared" si="126"/>
        <v>0.75</v>
      </c>
      <c r="Z168" s="259">
        <f t="shared" si="106"/>
        <v>0</v>
      </c>
      <c r="AA168" s="259">
        <f t="shared" si="127"/>
        <v>0</v>
      </c>
      <c r="AB168" s="259">
        <f t="shared" si="107"/>
        <v>0</v>
      </c>
      <c r="AC168" s="263">
        <f t="shared" si="139"/>
        <v>0.2</v>
      </c>
      <c r="AD168" s="259">
        <f t="shared" si="108"/>
        <v>0</v>
      </c>
      <c r="AE168" s="259">
        <f t="shared" si="109"/>
        <v>810</v>
      </c>
      <c r="AF168" s="264">
        <f t="shared" si="144"/>
        <v>50</v>
      </c>
      <c r="AG168" s="265">
        <f t="shared" si="144"/>
        <v>1</v>
      </c>
      <c r="AH168" s="265">
        <f t="shared" si="144"/>
        <v>1.1000000000000001</v>
      </c>
      <c r="AI168" s="265">
        <f t="shared" si="144"/>
        <v>1.25</v>
      </c>
      <c r="AJ168" s="278">
        <f t="shared" si="144"/>
        <v>2010</v>
      </c>
      <c r="AK168" s="278">
        <f t="shared" si="110"/>
        <v>13</v>
      </c>
      <c r="AL168" s="260">
        <f t="shared" si="129"/>
        <v>0.02</v>
      </c>
      <c r="AM168" s="260">
        <f t="shared" si="111"/>
        <v>0.19999999999999996</v>
      </c>
      <c r="AN168" s="260">
        <f t="shared" si="112"/>
        <v>0.74</v>
      </c>
      <c r="AO168" s="259">
        <f t="shared" si="113"/>
        <v>41208.75</v>
      </c>
      <c r="AP168" s="261">
        <f t="shared" si="114"/>
        <v>0.6</v>
      </c>
      <c r="AQ168" s="259">
        <f t="shared" si="121"/>
        <v>24725.25</v>
      </c>
      <c r="AR168" s="259">
        <f t="shared" si="115"/>
        <v>3</v>
      </c>
      <c r="AS168" s="262">
        <f t="shared" si="140"/>
        <v>5.9999999999999995E-4</v>
      </c>
      <c r="AT168" s="259">
        <f t="shared" si="141"/>
        <v>1.899999999999999</v>
      </c>
      <c r="AU168" s="259">
        <f t="shared" si="116"/>
        <v>12.93515</v>
      </c>
      <c r="AV168" s="260">
        <f t="shared" si="142"/>
        <v>0</v>
      </c>
      <c r="AW168" s="259">
        <f t="shared" si="117"/>
        <v>12.93515</v>
      </c>
      <c r="AX168" s="259">
        <f t="shared" si="130"/>
        <v>13.607894999999999</v>
      </c>
      <c r="AY168" s="259">
        <f t="shared" si="118"/>
        <v>12.93515</v>
      </c>
      <c r="AZ168" s="92">
        <f t="shared" si="119"/>
        <v>12.93515</v>
      </c>
      <c r="BA168" s="266">
        <f t="shared" si="131"/>
        <v>4</v>
      </c>
      <c r="BB168" s="92">
        <f t="shared" si="120"/>
        <v>51.740600000000001</v>
      </c>
    </row>
    <row r="169" spans="1:54" x14ac:dyDescent="0.2">
      <c r="A169" s="278">
        <f t="shared" si="132"/>
        <v>2023</v>
      </c>
      <c r="B169" s="123">
        <f t="shared" si="94"/>
        <v>5</v>
      </c>
      <c r="C169" s="257">
        <f t="shared" si="143"/>
        <v>9</v>
      </c>
      <c r="D169" s="258" t="str">
        <f t="shared" si="143"/>
        <v>장C</v>
      </c>
      <c r="E169" s="259">
        <f t="shared" si="143"/>
        <v>0</v>
      </c>
      <c r="F169" s="260">
        <f t="shared" si="143"/>
        <v>0.01</v>
      </c>
      <c r="G169" s="259">
        <f t="shared" si="95"/>
        <v>0</v>
      </c>
      <c r="H169" s="260">
        <f t="shared" si="96"/>
        <v>0.6</v>
      </c>
      <c r="I169" s="259">
        <f t="shared" si="133"/>
        <v>0</v>
      </c>
      <c r="J169" s="259">
        <f t="shared" si="97"/>
        <v>1</v>
      </c>
      <c r="K169" s="261">
        <f t="shared" si="98"/>
        <v>1.05</v>
      </c>
      <c r="L169" s="259">
        <f t="shared" si="99"/>
        <v>1</v>
      </c>
      <c r="M169" s="262">
        <f t="shared" si="134"/>
        <v>1E-3</v>
      </c>
      <c r="N169" s="259">
        <f t="shared" si="135"/>
        <v>0</v>
      </c>
      <c r="O169" s="259">
        <f t="shared" si="100"/>
        <v>0</v>
      </c>
      <c r="P169" s="260">
        <f t="shared" si="136"/>
        <v>0.75</v>
      </c>
      <c r="Q169" s="259" t="b">
        <f t="shared" si="101"/>
        <v>0</v>
      </c>
      <c r="R169" s="260">
        <f t="shared" si="102"/>
        <v>0.75</v>
      </c>
      <c r="S169" s="259">
        <f t="shared" si="103"/>
        <v>0</v>
      </c>
      <c r="T169" s="259">
        <f t="shared" si="125"/>
        <v>0</v>
      </c>
      <c r="U169" s="259">
        <f t="shared" si="104"/>
        <v>0</v>
      </c>
      <c r="V169" s="259" t="b">
        <f t="shared" si="137"/>
        <v>1</v>
      </c>
      <c r="W169" s="262">
        <f t="shared" si="138"/>
        <v>1.4E-3</v>
      </c>
      <c r="X169" s="259">
        <f t="shared" si="105"/>
        <v>0</v>
      </c>
      <c r="Y169" s="260">
        <f t="shared" si="126"/>
        <v>0.75</v>
      </c>
      <c r="Z169" s="259">
        <f t="shared" si="106"/>
        <v>0</v>
      </c>
      <c r="AA169" s="259">
        <f t="shared" si="127"/>
        <v>0</v>
      </c>
      <c r="AB169" s="259">
        <f t="shared" si="107"/>
        <v>0</v>
      </c>
      <c r="AC169" s="263">
        <f t="shared" si="139"/>
        <v>0.2</v>
      </c>
      <c r="AD169" s="259">
        <f t="shared" si="108"/>
        <v>0</v>
      </c>
      <c r="AE169" s="259">
        <f t="shared" si="109"/>
        <v>810</v>
      </c>
      <c r="AF169" s="264">
        <f t="shared" si="144"/>
        <v>60</v>
      </c>
      <c r="AG169" s="265">
        <f t="shared" si="144"/>
        <v>1</v>
      </c>
      <c r="AH169" s="265">
        <f t="shared" si="144"/>
        <v>1.1000000000000001</v>
      </c>
      <c r="AI169" s="265">
        <f t="shared" si="144"/>
        <v>1.25</v>
      </c>
      <c r="AJ169" s="278">
        <f t="shared" si="144"/>
        <v>2010</v>
      </c>
      <c r="AK169" s="278">
        <f t="shared" si="110"/>
        <v>13</v>
      </c>
      <c r="AL169" s="260">
        <f t="shared" si="129"/>
        <v>0.02</v>
      </c>
      <c r="AM169" s="260">
        <f t="shared" si="111"/>
        <v>0.19999999999999996</v>
      </c>
      <c r="AN169" s="260">
        <f t="shared" si="112"/>
        <v>0.74</v>
      </c>
      <c r="AO169" s="259">
        <f t="shared" si="113"/>
        <v>49450.500000000007</v>
      </c>
      <c r="AP169" s="261">
        <f t="shared" si="114"/>
        <v>0.6</v>
      </c>
      <c r="AQ169" s="259">
        <f t="shared" si="121"/>
        <v>29670.300000000003</v>
      </c>
      <c r="AR169" s="259">
        <f t="shared" si="115"/>
        <v>4</v>
      </c>
      <c r="AS169" s="262">
        <f t="shared" si="140"/>
        <v>8.0000000000000004E-4</v>
      </c>
      <c r="AT169" s="259">
        <f t="shared" si="141"/>
        <v>7.1000000000000014</v>
      </c>
      <c r="AU169" s="259">
        <f t="shared" si="116"/>
        <v>16.636240000000001</v>
      </c>
      <c r="AV169" s="260">
        <f t="shared" si="142"/>
        <v>0</v>
      </c>
      <c r="AW169" s="259">
        <f t="shared" si="117"/>
        <v>16.636240000000001</v>
      </c>
      <c r="AX169" s="259">
        <f t="shared" si="130"/>
        <v>17.509632000000003</v>
      </c>
      <c r="AY169" s="259">
        <f t="shared" si="118"/>
        <v>16.636240000000001</v>
      </c>
      <c r="AZ169" s="92">
        <f t="shared" si="119"/>
        <v>16.636240000000001</v>
      </c>
      <c r="BA169" s="266">
        <f t="shared" si="131"/>
        <v>3</v>
      </c>
      <c r="BB169" s="92">
        <f t="shared" si="120"/>
        <v>49.908720000000002</v>
      </c>
    </row>
    <row r="170" spans="1:54" x14ac:dyDescent="0.2">
      <c r="A170" s="278">
        <f t="shared" si="132"/>
        <v>2023</v>
      </c>
      <c r="B170" s="123">
        <f t="shared" si="94"/>
        <v>5</v>
      </c>
      <c r="C170" s="257">
        <f t="shared" si="143"/>
        <v>10</v>
      </c>
      <c r="D170" s="258" t="str">
        <f t="shared" si="143"/>
        <v>장D</v>
      </c>
      <c r="E170" s="259">
        <f t="shared" si="143"/>
        <v>0</v>
      </c>
      <c r="F170" s="260">
        <f t="shared" si="143"/>
        <v>0.03</v>
      </c>
      <c r="G170" s="259">
        <f t="shared" si="95"/>
        <v>0</v>
      </c>
      <c r="H170" s="260">
        <f t="shared" si="96"/>
        <v>0.6</v>
      </c>
      <c r="I170" s="259">
        <f t="shared" si="133"/>
        <v>0</v>
      </c>
      <c r="J170" s="259">
        <f t="shared" si="97"/>
        <v>1</v>
      </c>
      <c r="K170" s="261">
        <f t="shared" si="98"/>
        <v>1.05</v>
      </c>
      <c r="L170" s="259">
        <f t="shared" si="99"/>
        <v>1</v>
      </c>
      <c r="M170" s="262">
        <f t="shared" si="134"/>
        <v>1E-3</v>
      </c>
      <c r="N170" s="259">
        <f t="shared" si="135"/>
        <v>0</v>
      </c>
      <c r="O170" s="259">
        <f t="shared" si="100"/>
        <v>0</v>
      </c>
      <c r="P170" s="260">
        <f t="shared" si="136"/>
        <v>0</v>
      </c>
      <c r="Q170" s="259" t="b">
        <f t="shared" si="101"/>
        <v>0</v>
      </c>
      <c r="R170" s="260">
        <f t="shared" si="102"/>
        <v>0</v>
      </c>
      <c r="S170" s="259">
        <f t="shared" si="103"/>
        <v>0</v>
      </c>
      <c r="T170" s="259">
        <f t="shared" si="125"/>
        <v>0</v>
      </c>
      <c r="U170" s="259">
        <f t="shared" si="104"/>
        <v>0</v>
      </c>
      <c r="V170" s="259" t="b">
        <f t="shared" si="137"/>
        <v>1</v>
      </c>
      <c r="W170" s="262">
        <f t="shared" si="138"/>
        <v>1.4E-3</v>
      </c>
      <c r="X170" s="259">
        <f t="shared" si="105"/>
        <v>0</v>
      </c>
      <c r="Y170" s="260">
        <f t="shared" si="126"/>
        <v>0</v>
      </c>
      <c r="Z170" s="259">
        <f t="shared" si="106"/>
        <v>0</v>
      </c>
      <c r="AA170" s="259">
        <f t="shared" si="127"/>
        <v>0</v>
      </c>
      <c r="AB170" s="259">
        <f t="shared" si="107"/>
        <v>0</v>
      </c>
      <c r="AC170" s="263">
        <f t="shared" si="139"/>
        <v>0.2</v>
      </c>
      <c r="AD170" s="259">
        <f t="shared" si="108"/>
        <v>0</v>
      </c>
      <c r="AE170" s="259">
        <f t="shared" si="109"/>
        <v>810</v>
      </c>
      <c r="AF170" s="264">
        <f t="shared" si="144"/>
        <v>90</v>
      </c>
      <c r="AG170" s="265">
        <f t="shared" si="144"/>
        <v>1</v>
      </c>
      <c r="AH170" s="265">
        <f t="shared" si="144"/>
        <v>1.1000000000000001</v>
      </c>
      <c r="AI170" s="265">
        <f t="shared" si="144"/>
        <v>1.25</v>
      </c>
      <c r="AJ170" s="278">
        <f t="shared" si="144"/>
        <v>2010</v>
      </c>
      <c r="AK170" s="278">
        <f t="shared" si="110"/>
        <v>13</v>
      </c>
      <c r="AL170" s="260">
        <f t="shared" si="129"/>
        <v>0.02</v>
      </c>
      <c r="AM170" s="260">
        <f t="shared" si="111"/>
        <v>0.19999999999999996</v>
      </c>
      <c r="AN170" s="260">
        <f t="shared" si="112"/>
        <v>0.74</v>
      </c>
      <c r="AO170" s="259">
        <f t="shared" si="113"/>
        <v>74175.75</v>
      </c>
      <c r="AP170" s="261">
        <f t="shared" si="114"/>
        <v>0.6</v>
      </c>
      <c r="AQ170" s="259">
        <f t="shared" si="121"/>
        <v>44505.45</v>
      </c>
      <c r="AR170" s="259">
        <f t="shared" si="115"/>
        <v>5</v>
      </c>
      <c r="AS170" s="262">
        <f t="shared" si="140"/>
        <v>1E-3</v>
      </c>
      <c r="AT170" s="259">
        <f t="shared" si="141"/>
        <v>14.899999999999999</v>
      </c>
      <c r="AU170" s="259">
        <f t="shared" si="116"/>
        <v>29.605449999999998</v>
      </c>
      <c r="AV170" s="260">
        <f t="shared" si="142"/>
        <v>0</v>
      </c>
      <c r="AW170" s="259">
        <f t="shared" si="117"/>
        <v>29.605449999999998</v>
      </c>
      <c r="AX170" s="259">
        <f t="shared" si="130"/>
        <v>31.163684999999997</v>
      </c>
      <c r="AY170" s="259">
        <f t="shared" si="118"/>
        <v>29.605449999999998</v>
      </c>
      <c r="AZ170" s="92">
        <f t="shared" si="119"/>
        <v>29.605449999999998</v>
      </c>
      <c r="BA170" s="266">
        <f t="shared" si="131"/>
        <v>2</v>
      </c>
      <c r="BB170" s="92">
        <f t="shared" si="120"/>
        <v>59.210899999999995</v>
      </c>
    </row>
    <row r="171" spans="1:54" x14ac:dyDescent="0.2">
      <c r="A171" s="278">
        <f t="shared" si="132"/>
        <v>2023</v>
      </c>
      <c r="B171" s="123">
        <f t="shared" si="94"/>
        <v>5</v>
      </c>
      <c r="C171" s="257">
        <f t="shared" si="143"/>
        <v>11</v>
      </c>
      <c r="D171" s="258" t="str">
        <f t="shared" si="143"/>
        <v>미등록A</v>
      </c>
      <c r="E171" s="259">
        <f t="shared" si="143"/>
        <v>0</v>
      </c>
      <c r="F171" s="260">
        <f t="shared" si="143"/>
        <v>0.01</v>
      </c>
      <c r="G171" s="259">
        <f t="shared" si="95"/>
        <v>0</v>
      </c>
      <c r="H171" s="260">
        <f t="shared" si="96"/>
        <v>0.6</v>
      </c>
      <c r="I171" s="259">
        <f t="shared" si="133"/>
        <v>0</v>
      </c>
      <c r="J171" s="259">
        <f t="shared" si="97"/>
        <v>1</v>
      </c>
      <c r="K171" s="261">
        <f t="shared" si="98"/>
        <v>1.05</v>
      </c>
      <c r="L171" s="259">
        <f t="shared" si="99"/>
        <v>1</v>
      </c>
      <c r="M171" s="262">
        <f t="shared" si="134"/>
        <v>1E-3</v>
      </c>
      <c r="N171" s="259">
        <f t="shared" si="135"/>
        <v>0</v>
      </c>
      <c r="O171" s="259">
        <f t="shared" si="100"/>
        <v>0</v>
      </c>
      <c r="P171" s="260">
        <f t="shared" si="136"/>
        <v>0</v>
      </c>
      <c r="Q171" s="259" t="b">
        <f t="shared" si="101"/>
        <v>0</v>
      </c>
      <c r="R171" s="260">
        <f t="shared" si="102"/>
        <v>0</v>
      </c>
      <c r="S171" s="259">
        <f t="shared" si="103"/>
        <v>0</v>
      </c>
      <c r="T171" s="259">
        <f t="shared" si="125"/>
        <v>0</v>
      </c>
      <c r="U171" s="259">
        <f t="shared" si="104"/>
        <v>0</v>
      </c>
      <c r="V171" s="259" t="b">
        <f t="shared" si="137"/>
        <v>1</v>
      </c>
      <c r="W171" s="262">
        <f t="shared" si="138"/>
        <v>1.4E-3</v>
      </c>
      <c r="X171" s="259">
        <f t="shared" si="105"/>
        <v>0</v>
      </c>
      <c r="Y171" s="260">
        <f t="shared" si="126"/>
        <v>0</v>
      </c>
      <c r="Z171" s="259">
        <f t="shared" si="106"/>
        <v>0</v>
      </c>
      <c r="AA171" s="259">
        <f t="shared" si="127"/>
        <v>0</v>
      </c>
      <c r="AB171" s="259">
        <f t="shared" si="107"/>
        <v>0</v>
      </c>
      <c r="AC171" s="263">
        <f t="shared" si="139"/>
        <v>0.2</v>
      </c>
      <c r="AD171" s="259">
        <f t="shared" si="108"/>
        <v>0</v>
      </c>
      <c r="AE171" s="259">
        <f t="shared" si="109"/>
        <v>810</v>
      </c>
      <c r="AF171" s="264">
        <f t="shared" si="144"/>
        <v>92</v>
      </c>
      <c r="AG171" s="265">
        <f t="shared" si="144"/>
        <v>1</v>
      </c>
      <c r="AH171" s="265">
        <f t="shared" si="144"/>
        <v>1.1000000000000001</v>
      </c>
      <c r="AI171" s="265">
        <f t="shared" si="144"/>
        <v>1.24</v>
      </c>
      <c r="AJ171" s="278">
        <f t="shared" si="144"/>
        <v>1988</v>
      </c>
      <c r="AK171" s="278">
        <f t="shared" si="110"/>
        <v>35</v>
      </c>
      <c r="AL171" s="260">
        <f t="shared" si="129"/>
        <v>0.02</v>
      </c>
      <c r="AM171" s="260">
        <f t="shared" si="111"/>
        <v>0.19999999999999996</v>
      </c>
      <c r="AN171" s="260">
        <f t="shared" si="112"/>
        <v>0.29999999999999993</v>
      </c>
      <c r="AO171" s="259">
        <f t="shared" si="113"/>
        <v>30493.583999999992</v>
      </c>
      <c r="AP171" s="261">
        <f t="shared" si="114"/>
        <v>0.6</v>
      </c>
      <c r="AQ171" s="259">
        <f t="shared" si="121"/>
        <v>18296.150399999995</v>
      </c>
      <c r="AR171" s="259">
        <f t="shared" si="115"/>
        <v>3</v>
      </c>
      <c r="AS171" s="262">
        <f t="shared" si="140"/>
        <v>5.9999999999999995E-4</v>
      </c>
      <c r="AT171" s="259">
        <f t="shared" si="141"/>
        <v>1.899999999999999</v>
      </c>
      <c r="AU171" s="259">
        <f t="shared" si="116"/>
        <v>9.0776902399999972</v>
      </c>
      <c r="AV171" s="260">
        <f t="shared" si="142"/>
        <v>0</v>
      </c>
      <c r="AW171" s="259">
        <f t="shared" si="117"/>
        <v>9.0776902399999972</v>
      </c>
      <c r="AX171" s="259">
        <f t="shared" si="130"/>
        <v>9.9964324991999991</v>
      </c>
      <c r="AY171" s="259">
        <f t="shared" si="118"/>
        <v>9.0776902399999972</v>
      </c>
      <c r="AZ171" s="92">
        <f t="shared" si="119"/>
        <v>9.0776902399999972</v>
      </c>
      <c r="BA171" s="266">
        <f t="shared" si="131"/>
        <v>1</v>
      </c>
      <c r="BB171" s="92">
        <f t="shared" si="120"/>
        <v>9.0776902399999972</v>
      </c>
    </row>
    <row r="172" spans="1:54" x14ac:dyDescent="0.2">
      <c r="A172" s="278">
        <f t="shared" si="132"/>
        <v>2023</v>
      </c>
      <c r="B172" s="123">
        <f t="shared" si="94"/>
        <v>5</v>
      </c>
      <c r="C172" s="257">
        <f t="shared" si="143"/>
        <v>12</v>
      </c>
      <c r="D172" s="258">
        <f t="shared" si="143"/>
        <v>0</v>
      </c>
      <c r="E172" s="259">
        <f t="shared" si="143"/>
        <v>0</v>
      </c>
      <c r="F172" s="260">
        <f t="shared" si="143"/>
        <v>0</v>
      </c>
      <c r="G172" s="259">
        <f t="shared" si="95"/>
        <v>0</v>
      </c>
      <c r="H172" s="260">
        <f t="shared" si="96"/>
        <v>0.6</v>
      </c>
      <c r="I172" s="259">
        <f t="shared" si="133"/>
        <v>0</v>
      </c>
      <c r="J172" s="259">
        <f t="shared" si="97"/>
        <v>1</v>
      </c>
      <c r="K172" s="261">
        <f t="shared" si="98"/>
        <v>1.05</v>
      </c>
      <c r="L172" s="259">
        <f t="shared" si="99"/>
        <v>1</v>
      </c>
      <c r="M172" s="262">
        <f t="shared" si="134"/>
        <v>1E-3</v>
      </c>
      <c r="N172" s="259">
        <f t="shared" si="135"/>
        <v>0</v>
      </c>
      <c r="O172" s="259">
        <f t="shared" si="100"/>
        <v>0</v>
      </c>
      <c r="P172" s="260">
        <f t="shared" si="136"/>
        <v>0</v>
      </c>
      <c r="Q172" s="259" t="b">
        <f t="shared" si="101"/>
        <v>0</v>
      </c>
      <c r="R172" s="260">
        <f t="shared" si="102"/>
        <v>0</v>
      </c>
      <c r="S172" s="259">
        <f t="shared" si="103"/>
        <v>0</v>
      </c>
      <c r="T172" s="259">
        <f t="shared" si="125"/>
        <v>0</v>
      </c>
      <c r="U172" s="259">
        <f t="shared" si="104"/>
        <v>0</v>
      </c>
      <c r="V172" s="259">
        <f t="shared" si="137"/>
        <v>0</v>
      </c>
      <c r="W172" s="262">
        <f t="shared" si="138"/>
        <v>1.4E-3</v>
      </c>
      <c r="X172" s="259">
        <f t="shared" si="105"/>
        <v>0</v>
      </c>
      <c r="Y172" s="260">
        <f t="shared" si="126"/>
        <v>0</v>
      </c>
      <c r="Z172" s="259">
        <f t="shared" si="106"/>
        <v>0</v>
      </c>
      <c r="AA172" s="259">
        <f t="shared" si="127"/>
        <v>0</v>
      </c>
      <c r="AB172" s="259">
        <f t="shared" si="107"/>
        <v>0</v>
      </c>
      <c r="AC172" s="263">
        <f t="shared" si="139"/>
        <v>0.2</v>
      </c>
      <c r="AD172" s="259">
        <f t="shared" si="108"/>
        <v>0</v>
      </c>
      <c r="AE172" s="259">
        <f t="shared" si="109"/>
        <v>810</v>
      </c>
      <c r="AF172" s="264">
        <f t="shared" si="144"/>
        <v>0</v>
      </c>
      <c r="AG172" s="265">
        <f t="shared" si="144"/>
        <v>0</v>
      </c>
      <c r="AH172" s="265">
        <f t="shared" si="144"/>
        <v>0</v>
      </c>
      <c r="AI172" s="265">
        <f t="shared" si="144"/>
        <v>0</v>
      </c>
      <c r="AJ172" s="278">
        <f t="shared" si="144"/>
        <v>0</v>
      </c>
      <c r="AK172" s="278">
        <f t="shared" si="110"/>
        <v>2023</v>
      </c>
      <c r="AL172" s="260">
        <f t="shared" si="129"/>
        <v>0</v>
      </c>
      <c r="AM172" s="260">
        <f t="shared" si="111"/>
        <v>0</v>
      </c>
      <c r="AN172" s="260">
        <f t="shared" si="112"/>
        <v>1</v>
      </c>
      <c r="AO172" s="259">
        <f t="shared" si="113"/>
        <v>0</v>
      </c>
      <c r="AP172" s="261">
        <f t="shared" si="114"/>
        <v>0.6</v>
      </c>
      <c r="AQ172" s="259">
        <f t="shared" si="121"/>
        <v>0</v>
      </c>
      <c r="AR172" s="259">
        <f t="shared" si="115"/>
        <v>1</v>
      </c>
      <c r="AS172" s="262">
        <f t="shared" si="140"/>
        <v>4.0000000000000002E-4</v>
      </c>
      <c r="AT172" s="259">
        <f t="shared" si="141"/>
        <v>0</v>
      </c>
      <c r="AU172" s="259">
        <f t="shared" si="116"/>
        <v>0</v>
      </c>
      <c r="AV172" s="260">
        <f t="shared" si="142"/>
        <v>0</v>
      </c>
      <c r="AW172" s="259">
        <f t="shared" si="117"/>
        <v>0</v>
      </c>
      <c r="AX172" s="259">
        <f t="shared" si="130"/>
        <v>0</v>
      </c>
      <c r="AY172" s="259">
        <f t="shared" si="118"/>
        <v>0</v>
      </c>
      <c r="AZ172" s="92">
        <f t="shared" si="119"/>
        <v>0</v>
      </c>
      <c r="BA172" s="266">
        <f t="shared" si="131"/>
        <v>0</v>
      </c>
      <c r="BB172" s="92">
        <f t="shared" si="120"/>
        <v>0</v>
      </c>
    </row>
    <row r="173" spans="1:54" x14ac:dyDescent="0.2">
      <c r="A173" s="278">
        <f t="shared" si="132"/>
        <v>2023</v>
      </c>
      <c r="B173" s="123">
        <f t="shared" si="94"/>
        <v>5</v>
      </c>
      <c r="C173" s="257">
        <f t="shared" si="143"/>
        <v>13</v>
      </c>
      <c r="D173" s="258">
        <f t="shared" si="143"/>
        <v>0</v>
      </c>
      <c r="E173" s="259">
        <f t="shared" si="143"/>
        <v>0</v>
      </c>
      <c r="F173" s="260">
        <f t="shared" si="143"/>
        <v>0</v>
      </c>
      <c r="G173" s="259">
        <f t="shared" si="95"/>
        <v>0</v>
      </c>
      <c r="H173" s="260">
        <f t="shared" si="96"/>
        <v>0.6</v>
      </c>
      <c r="I173" s="259">
        <f t="shared" si="133"/>
        <v>0</v>
      </c>
      <c r="J173" s="259">
        <f t="shared" si="97"/>
        <v>1</v>
      </c>
      <c r="K173" s="261">
        <f t="shared" si="98"/>
        <v>1.05</v>
      </c>
      <c r="L173" s="259">
        <f t="shared" si="99"/>
        <v>1</v>
      </c>
      <c r="M173" s="262">
        <f t="shared" si="134"/>
        <v>1E-3</v>
      </c>
      <c r="N173" s="259">
        <f t="shared" si="135"/>
        <v>0</v>
      </c>
      <c r="O173" s="259">
        <f t="shared" si="100"/>
        <v>0</v>
      </c>
      <c r="P173" s="260">
        <f t="shared" si="136"/>
        <v>0</v>
      </c>
      <c r="Q173" s="259" t="b">
        <f t="shared" si="101"/>
        <v>0</v>
      </c>
      <c r="R173" s="260">
        <f t="shared" si="102"/>
        <v>0</v>
      </c>
      <c r="S173" s="259">
        <f t="shared" si="103"/>
        <v>0</v>
      </c>
      <c r="T173" s="259">
        <f t="shared" si="125"/>
        <v>0</v>
      </c>
      <c r="U173" s="259">
        <f t="shared" si="104"/>
        <v>0</v>
      </c>
      <c r="V173" s="259">
        <f t="shared" si="137"/>
        <v>0</v>
      </c>
      <c r="W173" s="262">
        <f t="shared" si="138"/>
        <v>1.4E-3</v>
      </c>
      <c r="X173" s="259">
        <f t="shared" si="105"/>
        <v>0</v>
      </c>
      <c r="Y173" s="260">
        <f t="shared" si="126"/>
        <v>0</v>
      </c>
      <c r="Z173" s="259">
        <f t="shared" si="106"/>
        <v>0</v>
      </c>
      <c r="AA173" s="259">
        <f t="shared" si="127"/>
        <v>0</v>
      </c>
      <c r="AB173" s="259">
        <f t="shared" si="107"/>
        <v>0</v>
      </c>
      <c r="AC173" s="263">
        <f t="shared" si="139"/>
        <v>0.2</v>
      </c>
      <c r="AD173" s="259">
        <f t="shared" si="108"/>
        <v>0</v>
      </c>
      <c r="AE173" s="259">
        <f t="shared" si="109"/>
        <v>810</v>
      </c>
      <c r="AF173" s="264">
        <f t="shared" si="144"/>
        <v>0</v>
      </c>
      <c r="AG173" s="265">
        <f t="shared" si="144"/>
        <v>0</v>
      </c>
      <c r="AH173" s="265">
        <f t="shared" si="144"/>
        <v>0</v>
      </c>
      <c r="AI173" s="265">
        <f t="shared" si="144"/>
        <v>0</v>
      </c>
      <c r="AJ173" s="278">
        <f t="shared" si="144"/>
        <v>0</v>
      </c>
      <c r="AK173" s="278">
        <f t="shared" si="110"/>
        <v>2023</v>
      </c>
      <c r="AL173" s="260">
        <f t="shared" si="129"/>
        <v>0</v>
      </c>
      <c r="AM173" s="260">
        <f t="shared" si="111"/>
        <v>0</v>
      </c>
      <c r="AN173" s="260">
        <f t="shared" si="112"/>
        <v>1</v>
      </c>
      <c r="AO173" s="259">
        <f t="shared" si="113"/>
        <v>0</v>
      </c>
      <c r="AP173" s="261">
        <f t="shared" si="114"/>
        <v>0.6</v>
      </c>
      <c r="AQ173" s="259">
        <f t="shared" si="121"/>
        <v>0</v>
      </c>
      <c r="AR173" s="259">
        <f t="shared" si="115"/>
        <v>1</v>
      </c>
      <c r="AS173" s="262">
        <f t="shared" si="140"/>
        <v>4.0000000000000002E-4</v>
      </c>
      <c r="AT173" s="259">
        <f t="shared" si="141"/>
        <v>0</v>
      </c>
      <c r="AU173" s="259">
        <f t="shared" si="116"/>
        <v>0</v>
      </c>
      <c r="AV173" s="260">
        <f t="shared" si="142"/>
        <v>0</v>
      </c>
      <c r="AW173" s="259">
        <f t="shared" si="117"/>
        <v>0</v>
      </c>
      <c r="AX173" s="259">
        <f t="shared" si="130"/>
        <v>0</v>
      </c>
      <c r="AY173" s="259">
        <f t="shared" si="118"/>
        <v>0</v>
      </c>
      <c r="AZ173" s="92">
        <f t="shared" si="119"/>
        <v>0</v>
      </c>
      <c r="BA173" s="266">
        <f t="shared" si="131"/>
        <v>0</v>
      </c>
      <c r="BB173" s="92">
        <f t="shared" si="120"/>
        <v>0</v>
      </c>
    </row>
    <row r="174" spans="1:54" x14ac:dyDescent="0.2">
      <c r="A174" s="278">
        <f t="shared" si="132"/>
        <v>2023</v>
      </c>
      <c r="B174" s="123">
        <f t="shared" si="94"/>
        <v>5</v>
      </c>
      <c r="C174" s="257">
        <f t="shared" si="143"/>
        <v>14</v>
      </c>
      <c r="D174" s="258">
        <f t="shared" si="143"/>
        <v>0</v>
      </c>
      <c r="E174" s="259">
        <f t="shared" si="143"/>
        <v>0</v>
      </c>
      <c r="F174" s="260">
        <f t="shared" si="143"/>
        <v>0</v>
      </c>
      <c r="G174" s="259">
        <f t="shared" si="95"/>
        <v>0</v>
      </c>
      <c r="H174" s="260">
        <f t="shared" si="96"/>
        <v>0.6</v>
      </c>
      <c r="I174" s="259">
        <f t="shared" si="133"/>
        <v>0</v>
      </c>
      <c r="J174" s="259">
        <f t="shared" si="97"/>
        <v>1</v>
      </c>
      <c r="K174" s="261">
        <f t="shared" si="98"/>
        <v>1.05</v>
      </c>
      <c r="L174" s="259">
        <f t="shared" si="99"/>
        <v>1</v>
      </c>
      <c r="M174" s="262">
        <f t="shared" si="134"/>
        <v>1E-3</v>
      </c>
      <c r="N174" s="259">
        <f t="shared" si="135"/>
        <v>0</v>
      </c>
      <c r="O174" s="259">
        <f t="shared" si="100"/>
        <v>0</v>
      </c>
      <c r="P174" s="260">
        <f t="shared" si="136"/>
        <v>0</v>
      </c>
      <c r="Q174" s="259" t="b">
        <f t="shared" si="101"/>
        <v>0</v>
      </c>
      <c r="R174" s="260">
        <f t="shared" si="102"/>
        <v>0</v>
      </c>
      <c r="S174" s="259">
        <f t="shared" si="103"/>
        <v>0</v>
      </c>
      <c r="T174" s="259">
        <f t="shared" si="125"/>
        <v>0</v>
      </c>
      <c r="U174" s="259">
        <f t="shared" si="104"/>
        <v>0</v>
      </c>
      <c r="V174" s="259">
        <f t="shared" si="137"/>
        <v>0</v>
      </c>
      <c r="W174" s="262">
        <f t="shared" si="138"/>
        <v>1.4E-3</v>
      </c>
      <c r="X174" s="259">
        <f t="shared" si="105"/>
        <v>0</v>
      </c>
      <c r="Y174" s="260">
        <f t="shared" si="126"/>
        <v>0</v>
      </c>
      <c r="Z174" s="259">
        <f t="shared" si="106"/>
        <v>0</v>
      </c>
      <c r="AA174" s="259">
        <f t="shared" si="127"/>
        <v>0</v>
      </c>
      <c r="AB174" s="259">
        <f t="shared" si="107"/>
        <v>0</v>
      </c>
      <c r="AC174" s="263">
        <f t="shared" si="139"/>
        <v>0.2</v>
      </c>
      <c r="AD174" s="259">
        <f t="shared" si="108"/>
        <v>0</v>
      </c>
      <c r="AE174" s="259">
        <f t="shared" si="109"/>
        <v>810</v>
      </c>
      <c r="AF174" s="264">
        <f t="shared" si="144"/>
        <v>0</v>
      </c>
      <c r="AG174" s="265">
        <f t="shared" si="144"/>
        <v>0</v>
      </c>
      <c r="AH174" s="265">
        <f t="shared" si="144"/>
        <v>0</v>
      </c>
      <c r="AI174" s="265">
        <f t="shared" si="144"/>
        <v>0</v>
      </c>
      <c r="AJ174" s="278">
        <f t="shared" si="144"/>
        <v>0</v>
      </c>
      <c r="AK174" s="278">
        <f t="shared" si="110"/>
        <v>2023</v>
      </c>
      <c r="AL174" s="260">
        <f t="shared" si="129"/>
        <v>0</v>
      </c>
      <c r="AM174" s="260">
        <f t="shared" si="111"/>
        <v>0</v>
      </c>
      <c r="AN174" s="260">
        <f t="shared" si="112"/>
        <v>1</v>
      </c>
      <c r="AO174" s="259">
        <f t="shared" si="113"/>
        <v>0</v>
      </c>
      <c r="AP174" s="261">
        <f t="shared" si="114"/>
        <v>0.6</v>
      </c>
      <c r="AQ174" s="259">
        <f t="shared" si="121"/>
        <v>0</v>
      </c>
      <c r="AR174" s="259">
        <f t="shared" si="115"/>
        <v>1</v>
      </c>
      <c r="AS174" s="262">
        <f t="shared" si="140"/>
        <v>4.0000000000000002E-4</v>
      </c>
      <c r="AT174" s="259">
        <f t="shared" si="141"/>
        <v>0</v>
      </c>
      <c r="AU174" s="259">
        <f t="shared" si="116"/>
        <v>0</v>
      </c>
      <c r="AV174" s="260">
        <f t="shared" si="142"/>
        <v>0</v>
      </c>
      <c r="AW174" s="259">
        <f t="shared" si="117"/>
        <v>0</v>
      </c>
      <c r="AX174" s="259">
        <f t="shared" si="130"/>
        <v>0</v>
      </c>
      <c r="AY174" s="259">
        <f t="shared" si="118"/>
        <v>0</v>
      </c>
      <c r="AZ174" s="92">
        <f t="shared" si="119"/>
        <v>0</v>
      </c>
      <c r="BA174" s="266">
        <f t="shared" si="131"/>
        <v>0</v>
      </c>
      <c r="BB174" s="92">
        <f t="shared" si="120"/>
        <v>0</v>
      </c>
    </row>
    <row r="175" spans="1:54" x14ac:dyDescent="0.2">
      <c r="A175" s="278">
        <f t="shared" si="132"/>
        <v>2023</v>
      </c>
      <c r="B175" s="123">
        <f t="shared" si="94"/>
        <v>5</v>
      </c>
      <c r="C175" s="257">
        <f t="shared" si="143"/>
        <v>15</v>
      </c>
      <c r="D175" s="258">
        <f t="shared" si="143"/>
        <v>0</v>
      </c>
      <c r="E175" s="259">
        <f t="shared" si="143"/>
        <v>0</v>
      </c>
      <c r="F175" s="260">
        <f t="shared" si="143"/>
        <v>0</v>
      </c>
      <c r="G175" s="259">
        <f t="shared" si="95"/>
        <v>0</v>
      </c>
      <c r="H175" s="260">
        <f t="shared" si="96"/>
        <v>0.6</v>
      </c>
      <c r="I175" s="259">
        <f t="shared" si="133"/>
        <v>0</v>
      </c>
      <c r="J175" s="259">
        <f t="shared" si="97"/>
        <v>1</v>
      </c>
      <c r="K175" s="261">
        <f t="shared" si="98"/>
        <v>1.05</v>
      </c>
      <c r="L175" s="259">
        <f t="shared" si="99"/>
        <v>1</v>
      </c>
      <c r="M175" s="262">
        <f t="shared" si="134"/>
        <v>1E-3</v>
      </c>
      <c r="N175" s="259">
        <f t="shared" si="135"/>
        <v>0</v>
      </c>
      <c r="O175" s="259">
        <f t="shared" si="100"/>
        <v>0</v>
      </c>
      <c r="P175" s="260">
        <f t="shared" si="136"/>
        <v>0</v>
      </c>
      <c r="Q175" s="259" t="b">
        <f t="shared" si="101"/>
        <v>0</v>
      </c>
      <c r="R175" s="260">
        <f t="shared" si="102"/>
        <v>0</v>
      </c>
      <c r="S175" s="259">
        <f t="shared" si="103"/>
        <v>0</v>
      </c>
      <c r="T175" s="259">
        <f t="shared" si="125"/>
        <v>0</v>
      </c>
      <c r="U175" s="259">
        <f t="shared" si="104"/>
        <v>0</v>
      </c>
      <c r="V175" s="259">
        <f t="shared" si="137"/>
        <v>0</v>
      </c>
      <c r="W175" s="262">
        <f t="shared" si="138"/>
        <v>1.4E-3</v>
      </c>
      <c r="X175" s="259">
        <f t="shared" si="105"/>
        <v>0</v>
      </c>
      <c r="Y175" s="260">
        <f t="shared" si="126"/>
        <v>0</v>
      </c>
      <c r="Z175" s="259">
        <f t="shared" si="106"/>
        <v>0</v>
      </c>
      <c r="AA175" s="259">
        <f t="shared" si="127"/>
        <v>0</v>
      </c>
      <c r="AB175" s="259">
        <f t="shared" si="107"/>
        <v>0</v>
      </c>
      <c r="AC175" s="263">
        <f t="shared" si="139"/>
        <v>0.2</v>
      </c>
      <c r="AD175" s="259">
        <f t="shared" si="108"/>
        <v>0</v>
      </c>
      <c r="AE175" s="259">
        <f t="shared" si="109"/>
        <v>810</v>
      </c>
      <c r="AF175" s="264">
        <f t="shared" si="144"/>
        <v>0</v>
      </c>
      <c r="AG175" s="265">
        <f t="shared" si="144"/>
        <v>0</v>
      </c>
      <c r="AH175" s="265">
        <f t="shared" si="144"/>
        <v>0</v>
      </c>
      <c r="AI175" s="265">
        <f t="shared" si="144"/>
        <v>0</v>
      </c>
      <c r="AJ175" s="278">
        <f t="shared" si="144"/>
        <v>0</v>
      </c>
      <c r="AK175" s="278">
        <f t="shared" si="110"/>
        <v>2023</v>
      </c>
      <c r="AL175" s="260">
        <f t="shared" si="129"/>
        <v>0</v>
      </c>
      <c r="AM175" s="260">
        <f t="shared" si="111"/>
        <v>0</v>
      </c>
      <c r="AN175" s="260">
        <f t="shared" si="112"/>
        <v>1</v>
      </c>
      <c r="AO175" s="259">
        <f t="shared" si="113"/>
        <v>0</v>
      </c>
      <c r="AP175" s="261">
        <f t="shared" si="114"/>
        <v>0.6</v>
      </c>
      <c r="AQ175" s="259">
        <f t="shared" si="121"/>
        <v>0</v>
      </c>
      <c r="AR175" s="259">
        <f t="shared" si="115"/>
        <v>1</v>
      </c>
      <c r="AS175" s="262">
        <f t="shared" si="140"/>
        <v>4.0000000000000002E-4</v>
      </c>
      <c r="AT175" s="259">
        <f t="shared" si="141"/>
        <v>0</v>
      </c>
      <c r="AU175" s="259">
        <f t="shared" si="116"/>
        <v>0</v>
      </c>
      <c r="AV175" s="260">
        <f t="shared" si="142"/>
        <v>0</v>
      </c>
      <c r="AW175" s="259">
        <f t="shared" si="117"/>
        <v>0</v>
      </c>
      <c r="AX175" s="259">
        <f t="shared" si="130"/>
        <v>0</v>
      </c>
      <c r="AY175" s="259">
        <f t="shared" si="118"/>
        <v>0</v>
      </c>
      <c r="AZ175" s="92">
        <f t="shared" si="119"/>
        <v>0</v>
      </c>
      <c r="BA175" s="266">
        <f t="shared" si="131"/>
        <v>0</v>
      </c>
      <c r="BB175" s="92">
        <f t="shared" si="120"/>
        <v>0</v>
      </c>
    </row>
    <row r="176" spans="1:54" x14ac:dyDescent="0.2">
      <c r="A176" s="278">
        <f t="shared" si="132"/>
        <v>2023</v>
      </c>
      <c r="B176" s="123">
        <f t="shared" si="94"/>
        <v>5</v>
      </c>
      <c r="C176" s="257">
        <f t="shared" si="143"/>
        <v>16</v>
      </c>
      <c r="D176" s="258">
        <f t="shared" si="143"/>
        <v>0</v>
      </c>
      <c r="E176" s="259">
        <f t="shared" si="143"/>
        <v>0</v>
      </c>
      <c r="F176" s="260">
        <f t="shared" si="143"/>
        <v>0</v>
      </c>
      <c r="G176" s="259">
        <f t="shared" si="95"/>
        <v>0</v>
      </c>
      <c r="H176" s="260">
        <f t="shared" si="96"/>
        <v>0.6</v>
      </c>
      <c r="I176" s="259">
        <f t="shared" si="133"/>
        <v>0</v>
      </c>
      <c r="J176" s="259">
        <f t="shared" si="97"/>
        <v>1</v>
      </c>
      <c r="K176" s="261">
        <f t="shared" si="98"/>
        <v>1.05</v>
      </c>
      <c r="L176" s="259">
        <f t="shared" si="99"/>
        <v>1</v>
      </c>
      <c r="M176" s="262">
        <f t="shared" si="134"/>
        <v>1E-3</v>
      </c>
      <c r="N176" s="259">
        <f t="shared" si="135"/>
        <v>0</v>
      </c>
      <c r="O176" s="259">
        <f t="shared" si="100"/>
        <v>0</v>
      </c>
      <c r="P176" s="260">
        <f t="shared" si="136"/>
        <v>0</v>
      </c>
      <c r="Q176" s="259" t="b">
        <f t="shared" si="101"/>
        <v>0</v>
      </c>
      <c r="R176" s="260">
        <f t="shared" si="102"/>
        <v>0</v>
      </c>
      <c r="S176" s="259">
        <f t="shared" si="103"/>
        <v>0</v>
      </c>
      <c r="T176" s="259">
        <f t="shared" si="125"/>
        <v>0</v>
      </c>
      <c r="U176" s="259">
        <f t="shared" si="104"/>
        <v>0</v>
      </c>
      <c r="V176" s="259">
        <f t="shared" si="137"/>
        <v>0</v>
      </c>
      <c r="W176" s="262">
        <f t="shared" si="138"/>
        <v>1.4E-3</v>
      </c>
      <c r="X176" s="259">
        <f t="shared" si="105"/>
        <v>0</v>
      </c>
      <c r="Y176" s="260">
        <f t="shared" si="126"/>
        <v>0</v>
      </c>
      <c r="Z176" s="259">
        <f t="shared" si="106"/>
        <v>0</v>
      </c>
      <c r="AA176" s="259">
        <f t="shared" si="127"/>
        <v>0</v>
      </c>
      <c r="AB176" s="259">
        <f t="shared" si="107"/>
        <v>0</v>
      </c>
      <c r="AC176" s="263">
        <f t="shared" si="139"/>
        <v>0.2</v>
      </c>
      <c r="AD176" s="259">
        <f t="shared" si="108"/>
        <v>0</v>
      </c>
      <c r="AE176" s="259">
        <f t="shared" si="109"/>
        <v>810</v>
      </c>
      <c r="AF176" s="264">
        <f t="shared" si="144"/>
        <v>0</v>
      </c>
      <c r="AG176" s="265">
        <f t="shared" si="144"/>
        <v>0</v>
      </c>
      <c r="AH176" s="265">
        <f t="shared" si="144"/>
        <v>0</v>
      </c>
      <c r="AI176" s="265">
        <f t="shared" si="144"/>
        <v>0</v>
      </c>
      <c r="AJ176" s="278">
        <f t="shared" si="144"/>
        <v>0</v>
      </c>
      <c r="AK176" s="278">
        <f t="shared" si="110"/>
        <v>2023</v>
      </c>
      <c r="AL176" s="260">
        <f t="shared" si="129"/>
        <v>0</v>
      </c>
      <c r="AM176" s="260">
        <f t="shared" si="111"/>
        <v>0</v>
      </c>
      <c r="AN176" s="260">
        <f t="shared" si="112"/>
        <v>1</v>
      </c>
      <c r="AO176" s="259">
        <f t="shared" si="113"/>
        <v>0</v>
      </c>
      <c r="AP176" s="261">
        <f t="shared" si="114"/>
        <v>0.6</v>
      </c>
      <c r="AQ176" s="259">
        <f t="shared" si="121"/>
        <v>0</v>
      </c>
      <c r="AR176" s="259">
        <f t="shared" si="115"/>
        <v>1</v>
      </c>
      <c r="AS176" s="262">
        <f t="shared" si="140"/>
        <v>4.0000000000000002E-4</v>
      </c>
      <c r="AT176" s="259">
        <f t="shared" si="141"/>
        <v>0</v>
      </c>
      <c r="AU176" s="259">
        <f t="shared" si="116"/>
        <v>0</v>
      </c>
      <c r="AV176" s="260">
        <f t="shared" si="142"/>
        <v>0</v>
      </c>
      <c r="AW176" s="259">
        <f t="shared" si="117"/>
        <v>0</v>
      </c>
      <c r="AX176" s="259">
        <f t="shared" si="130"/>
        <v>0</v>
      </c>
      <c r="AY176" s="259">
        <f t="shared" si="118"/>
        <v>0</v>
      </c>
      <c r="AZ176" s="92">
        <f t="shared" si="119"/>
        <v>0</v>
      </c>
      <c r="BA176" s="266">
        <f t="shared" si="131"/>
        <v>0</v>
      </c>
      <c r="BB176" s="92">
        <f t="shared" si="120"/>
        <v>0</v>
      </c>
    </row>
    <row r="177" spans="1:54" x14ac:dyDescent="0.2">
      <c r="A177" s="278">
        <f t="shared" si="132"/>
        <v>2023</v>
      </c>
      <c r="B177" s="123">
        <f t="shared" si="94"/>
        <v>5</v>
      </c>
      <c r="C177" s="257">
        <f t="shared" si="143"/>
        <v>17</v>
      </c>
      <c r="D177" s="258">
        <f t="shared" si="143"/>
        <v>0</v>
      </c>
      <c r="E177" s="259">
        <f t="shared" si="143"/>
        <v>0</v>
      </c>
      <c r="F177" s="260">
        <f t="shared" si="143"/>
        <v>0</v>
      </c>
      <c r="G177" s="259">
        <f t="shared" si="95"/>
        <v>0</v>
      </c>
      <c r="H177" s="260">
        <f t="shared" si="96"/>
        <v>0.6</v>
      </c>
      <c r="I177" s="259">
        <f t="shared" si="133"/>
        <v>0</v>
      </c>
      <c r="J177" s="259">
        <f t="shared" si="97"/>
        <v>1</v>
      </c>
      <c r="K177" s="261">
        <f t="shared" si="98"/>
        <v>1.05</v>
      </c>
      <c r="L177" s="259">
        <f t="shared" si="99"/>
        <v>1</v>
      </c>
      <c r="M177" s="262">
        <f t="shared" si="134"/>
        <v>1E-3</v>
      </c>
      <c r="N177" s="259">
        <f t="shared" si="135"/>
        <v>0</v>
      </c>
      <c r="O177" s="259">
        <f t="shared" si="100"/>
        <v>0</v>
      </c>
      <c r="P177" s="260">
        <f t="shared" si="136"/>
        <v>0</v>
      </c>
      <c r="Q177" s="259" t="b">
        <f t="shared" si="101"/>
        <v>0</v>
      </c>
      <c r="R177" s="260">
        <f t="shared" si="102"/>
        <v>0</v>
      </c>
      <c r="S177" s="259">
        <f t="shared" si="103"/>
        <v>0</v>
      </c>
      <c r="T177" s="259">
        <f t="shared" si="125"/>
        <v>0</v>
      </c>
      <c r="U177" s="259">
        <f t="shared" si="104"/>
        <v>0</v>
      </c>
      <c r="V177" s="259">
        <f t="shared" si="137"/>
        <v>0</v>
      </c>
      <c r="W177" s="262">
        <f t="shared" si="138"/>
        <v>1.4E-3</v>
      </c>
      <c r="X177" s="259">
        <f t="shared" si="105"/>
        <v>0</v>
      </c>
      <c r="Y177" s="260">
        <f t="shared" si="126"/>
        <v>0</v>
      </c>
      <c r="Z177" s="259">
        <f t="shared" si="106"/>
        <v>0</v>
      </c>
      <c r="AA177" s="259">
        <f t="shared" si="127"/>
        <v>0</v>
      </c>
      <c r="AB177" s="259">
        <f t="shared" si="107"/>
        <v>0</v>
      </c>
      <c r="AC177" s="263">
        <f t="shared" si="139"/>
        <v>0.2</v>
      </c>
      <c r="AD177" s="259">
        <f t="shared" si="108"/>
        <v>0</v>
      </c>
      <c r="AE177" s="259">
        <f t="shared" si="109"/>
        <v>810</v>
      </c>
      <c r="AF177" s="264">
        <f t="shared" si="144"/>
        <v>0</v>
      </c>
      <c r="AG177" s="265">
        <f t="shared" si="144"/>
        <v>0</v>
      </c>
      <c r="AH177" s="265">
        <f t="shared" si="144"/>
        <v>0</v>
      </c>
      <c r="AI177" s="265">
        <f t="shared" si="144"/>
        <v>0</v>
      </c>
      <c r="AJ177" s="278">
        <f t="shared" si="144"/>
        <v>0</v>
      </c>
      <c r="AK177" s="278">
        <f t="shared" si="110"/>
        <v>2023</v>
      </c>
      <c r="AL177" s="260">
        <f t="shared" si="129"/>
        <v>0</v>
      </c>
      <c r="AM177" s="260">
        <f t="shared" si="111"/>
        <v>0</v>
      </c>
      <c r="AN177" s="260">
        <f t="shared" si="112"/>
        <v>1</v>
      </c>
      <c r="AO177" s="259">
        <f t="shared" si="113"/>
        <v>0</v>
      </c>
      <c r="AP177" s="261">
        <f t="shared" si="114"/>
        <v>0.6</v>
      </c>
      <c r="AQ177" s="259">
        <f t="shared" si="121"/>
        <v>0</v>
      </c>
      <c r="AR177" s="259">
        <f t="shared" si="115"/>
        <v>1</v>
      </c>
      <c r="AS177" s="262">
        <f t="shared" si="140"/>
        <v>4.0000000000000002E-4</v>
      </c>
      <c r="AT177" s="259">
        <f t="shared" si="141"/>
        <v>0</v>
      </c>
      <c r="AU177" s="259">
        <f t="shared" si="116"/>
        <v>0</v>
      </c>
      <c r="AV177" s="260">
        <f t="shared" si="142"/>
        <v>0</v>
      </c>
      <c r="AW177" s="259">
        <f t="shared" si="117"/>
        <v>0</v>
      </c>
      <c r="AX177" s="259">
        <f t="shared" si="130"/>
        <v>0</v>
      </c>
      <c r="AY177" s="259">
        <f t="shared" si="118"/>
        <v>0</v>
      </c>
      <c r="AZ177" s="92">
        <f t="shared" si="119"/>
        <v>0</v>
      </c>
      <c r="BA177" s="266">
        <f t="shared" si="131"/>
        <v>0</v>
      </c>
      <c r="BB177" s="92">
        <f t="shared" si="120"/>
        <v>0</v>
      </c>
    </row>
    <row r="178" spans="1:54" x14ac:dyDescent="0.2">
      <c r="A178" s="278">
        <f t="shared" si="132"/>
        <v>2023</v>
      </c>
      <c r="B178" s="123">
        <f t="shared" si="94"/>
        <v>5</v>
      </c>
      <c r="C178" s="257">
        <f t="shared" si="143"/>
        <v>18</v>
      </c>
      <c r="D178" s="258">
        <f t="shared" si="143"/>
        <v>0</v>
      </c>
      <c r="E178" s="259">
        <f t="shared" si="143"/>
        <v>0</v>
      </c>
      <c r="F178" s="260">
        <f t="shared" si="143"/>
        <v>0</v>
      </c>
      <c r="G178" s="259">
        <f t="shared" si="95"/>
        <v>0</v>
      </c>
      <c r="H178" s="260">
        <f t="shared" si="96"/>
        <v>0.6</v>
      </c>
      <c r="I178" s="259">
        <f t="shared" si="133"/>
        <v>0</v>
      </c>
      <c r="J178" s="259">
        <f t="shared" si="97"/>
        <v>1</v>
      </c>
      <c r="K178" s="261">
        <f t="shared" si="98"/>
        <v>1.05</v>
      </c>
      <c r="L178" s="259">
        <f t="shared" si="99"/>
        <v>1</v>
      </c>
      <c r="M178" s="262">
        <f t="shared" si="134"/>
        <v>1E-3</v>
      </c>
      <c r="N178" s="259">
        <f t="shared" si="135"/>
        <v>0</v>
      </c>
      <c r="O178" s="259">
        <f t="shared" si="100"/>
        <v>0</v>
      </c>
      <c r="P178" s="260">
        <f t="shared" si="136"/>
        <v>0</v>
      </c>
      <c r="Q178" s="259" t="b">
        <f t="shared" si="101"/>
        <v>0</v>
      </c>
      <c r="R178" s="260">
        <f t="shared" si="102"/>
        <v>0</v>
      </c>
      <c r="S178" s="259">
        <f t="shared" si="103"/>
        <v>0</v>
      </c>
      <c r="T178" s="259">
        <f t="shared" si="125"/>
        <v>0</v>
      </c>
      <c r="U178" s="259">
        <f t="shared" si="104"/>
        <v>0</v>
      </c>
      <c r="V178" s="259">
        <f t="shared" si="137"/>
        <v>0</v>
      </c>
      <c r="W178" s="262">
        <f t="shared" si="138"/>
        <v>1.4E-3</v>
      </c>
      <c r="X178" s="259">
        <f t="shared" si="105"/>
        <v>0</v>
      </c>
      <c r="Y178" s="260">
        <f t="shared" si="126"/>
        <v>0</v>
      </c>
      <c r="Z178" s="259">
        <f t="shared" si="106"/>
        <v>0</v>
      </c>
      <c r="AA178" s="259">
        <f t="shared" si="127"/>
        <v>0</v>
      </c>
      <c r="AB178" s="259">
        <f t="shared" si="107"/>
        <v>0</v>
      </c>
      <c r="AC178" s="263">
        <f t="shared" si="139"/>
        <v>0.2</v>
      </c>
      <c r="AD178" s="259">
        <f t="shared" si="108"/>
        <v>0</v>
      </c>
      <c r="AE178" s="259">
        <f t="shared" si="109"/>
        <v>810</v>
      </c>
      <c r="AF178" s="264">
        <f t="shared" si="144"/>
        <v>0</v>
      </c>
      <c r="AG178" s="265">
        <f t="shared" si="144"/>
        <v>0</v>
      </c>
      <c r="AH178" s="265">
        <f t="shared" si="144"/>
        <v>0</v>
      </c>
      <c r="AI178" s="265">
        <f t="shared" si="144"/>
        <v>0</v>
      </c>
      <c r="AJ178" s="278">
        <f t="shared" si="144"/>
        <v>0</v>
      </c>
      <c r="AK178" s="278">
        <f t="shared" si="110"/>
        <v>2023</v>
      </c>
      <c r="AL178" s="260">
        <f t="shared" si="129"/>
        <v>0</v>
      </c>
      <c r="AM178" s="260">
        <f t="shared" si="111"/>
        <v>0</v>
      </c>
      <c r="AN178" s="260">
        <f t="shared" si="112"/>
        <v>1</v>
      </c>
      <c r="AO178" s="259">
        <f t="shared" si="113"/>
        <v>0</v>
      </c>
      <c r="AP178" s="261">
        <f t="shared" si="114"/>
        <v>0.6</v>
      </c>
      <c r="AQ178" s="259">
        <f t="shared" si="121"/>
        <v>0</v>
      </c>
      <c r="AR178" s="259">
        <f t="shared" si="115"/>
        <v>1</v>
      </c>
      <c r="AS178" s="262">
        <f t="shared" si="140"/>
        <v>4.0000000000000002E-4</v>
      </c>
      <c r="AT178" s="259">
        <f t="shared" si="141"/>
        <v>0</v>
      </c>
      <c r="AU178" s="259">
        <f t="shared" si="116"/>
        <v>0</v>
      </c>
      <c r="AV178" s="260">
        <f t="shared" si="142"/>
        <v>0</v>
      </c>
      <c r="AW178" s="259">
        <f t="shared" si="117"/>
        <v>0</v>
      </c>
      <c r="AX178" s="259">
        <f t="shared" si="130"/>
        <v>0</v>
      </c>
      <c r="AY178" s="259">
        <f t="shared" si="118"/>
        <v>0</v>
      </c>
      <c r="AZ178" s="92">
        <f t="shared" si="119"/>
        <v>0</v>
      </c>
      <c r="BA178" s="266">
        <f t="shared" si="131"/>
        <v>0</v>
      </c>
      <c r="BB178" s="92">
        <f t="shared" si="120"/>
        <v>0</v>
      </c>
    </row>
    <row r="179" spans="1:54" x14ac:dyDescent="0.2">
      <c r="A179" s="278">
        <f t="shared" si="132"/>
        <v>2023</v>
      </c>
      <c r="B179" s="123">
        <f t="shared" si="94"/>
        <v>5</v>
      </c>
      <c r="C179" s="257">
        <f t="shared" si="143"/>
        <v>19</v>
      </c>
      <c r="D179" s="258">
        <f t="shared" si="143"/>
        <v>0</v>
      </c>
      <c r="E179" s="259">
        <f t="shared" si="143"/>
        <v>0</v>
      </c>
      <c r="F179" s="260">
        <f t="shared" si="143"/>
        <v>0</v>
      </c>
      <c r="G179" s="259">
        <f t="shared" si="95"/>
        <v>0</v>
      </c>
      <c r="H179" s="260">
        <f t="shared" si="96"/>
        <v>0.6</v>
      </c>
      <c r="I179" s="259">
        <f t="shared" si="133"/>
        <v>0</v>
      </c>
      <c r="J179" s="259">
        <f t="shared" si="97"/>
        <v>1</v>
      </c>
      <c r="K179" s="261">
        <f t="shared" si="98"/>
        <v>1.05</v>
      </c>
      <c r="L179" s="259">
        <f t="shared" si="99"/>
        <v>1</v>
      </c>
      <c r="M179" s="262">
        <f t="shared" si="134"/>
        <v>1E-3</v>
      </c>
      <c r="N179" s="259">
        <f t="shared" si="135"/>
        <v>0</v>
      </c>
      <c r="O179" s="259">
        <f t="shared" si="100"/>
        <v>0</v>
      </c>
      <c r="P179" s="260">
        <f t="shared" si="136"/>
        <v>0</v>
      </c>
      <c r="Q179" s="259" t="b">
        <f t="shared" si="101"/>
        <v>0</v>
      </c>
      <c r="R179" s="260">
        <f t="shared" si="102"/>
        <v>0</v>
      </c>
      <c r="S179" s="259">
        <f t="shared" si="103"/>
        <v>0</v>
      </c>
      <c r="T179" s="259">
        <f t="shared" si="125"/>
        <v>0</v>
      </c>
      <c r="U179" s="259">
        <f t="shared" si="104"/>
        <v>0</v>
      </c>
      <c r="V179" s="259">
        <f t="shared" si="137"/>
        <v>0</v>
      </c>
      <c r="W179" s="262">
        <f t="shared" si="138"/>
        <v>1.4E-3</v>
      </c>
      <c r="X179" s="259">
        <f t="shared" si="105"/>
        <v>0</v>
      </c>
      <c r="Y179" s="260">
        <f t="shared" si="126"/>
        <v>0</v>
      </c>
      <c r="Z179" s="259">
        <f t="shared" si="106"/>
        <v>0</v>
      </c>
      <c r="AA179" s="259">
        <f t="shared" si="127"/>
        <v>0</v>
      </c>
      <c r="AB179" s="259">
        <f t="shared" si="107"/>
        <v>0</v>
      </c>
      <c r="AC179" s="263">
        <f t="shared" si="139"/>
        <v>0.2</v>
      </c>
      <c r="AD179" s="259">
        <f t="shared" si="108"/>
        <v>0</v>
      </c>
      <c r="AE179" s="259">
        <f t="shared" si="109"/>
        <v>810</v>
      </c>
      <c r="AF179" s="264">
        <f t="shared" si="144"/>
        <v>0</v>
      </c>
      <c r="AG179" s="265">
        <f t="shared" si="144"/>
        <v>0</v>
      </c>
      <c r="AH179" s="265">
        <f t="shared" si="144"/>
        <v>0</v>
      </c>
      <c r="AI179" s="265">
        <f t="shared" si="144"/>
        <v>0</v>
      </c>
      <c r="AJ179" s="278">
        <f t="shared" si="144"/>
        <v>0</v>
      </c>
      <c r="AK179" s="278">
        <f t="shared" si="110"/>
        <v>2023</v>
      </c>
      <c r="AL179" s="260">
        <f t="shared" si="129"/>
        <v>0</v>
      </c>
      <c r="AM179" s="260">
        <f t="shared" si="111"/>
        <v>0</v>
      </c>
      <c r="AN179" s="260">
        <f t="shared" si="112"/>
        <v>1</v>
      </c>
      <c r="AO179" s="259">
        <f t="shared" si="113"/>
        <v>0</v>
      </c>
      <c r="AP179" s="261">
        <f t="shared" si="114"/>
        <v>0.6</v>
      </c>
      <c r="AQ179" s="259">
        <f t="shared" si="121"/>
        <v>0</v>
      </c>
      <c r="AR179" s="259">
        <f t="shared" si="115"/>
        <v>1</v>
      </c>
      <c r="AS179" s="262">
        <f t="shared" si="140"/>
        <v>4.0000000000000002E-4</v>
      </c>
      <c r="AT179" s="259">
        <f t="shared" si="141"/>
        <v>0</v>
      </c>
      <c r="AU179" s="259">
        <f t="shared" si="116"/>
        <v>0</v>
      </c>
      <c r="AV179" s="260">
        <f t="shared" si="142"/>
        <v>0</v>
      </c>
      <c r="AW179" s="259">
        <f t="shared" si="117"/>
        <v>0</v>
      </c>
      <c r="AX179" s="259">
        <f t="shared" si="130"/>
        <v>0</v>
      </c>
      <c r="AY179" s="259">
        <f t="shared" si="118"/>
        <v>0</v>
      </c>
      <c r="AZ179" s="92">
        <f t="shared" si="119"/>
        <v>0</v>
      </c>
      <c r="BA179" s="266">
        <f t="shared" si="131"/>
        <v>0</v>
      </c>
      <c r="BB179" s="92">
        <f t="shared" si="120"/>
        <v>0</v>
      </c>
    </row>
    <row r="180" spans="1:54" x14ac:dyDescent="0.2">
      <c r="A180" s="278">
        <f t="shared" si="132"/>
        <v>2023</v>
      </c>
      <c r="B180" s="123">
        <f t="shared" si="94"/>
        <v>5</v>
      </c>
      <c r="C180" s="257">
        <f t="shared" si="143"/>
        <v>20</v>
      </c>
      <c r="D180" s="258">
        <f t="shared" si="143"/>
        <v>0</v>
      </c>
      <c r="E180" s="259">
        <f t="shared" si="143"/>
        <v>0</v>
      </c>
      <c r="F180" s="260">
        <f t="shared" si="143"/>
        <v>0</v>
      </c>
      <c r="G180" s="259">
        <f t="shared" si="95"/>
        <v>0</v>
      </c>
      <c r="H180" s="260">
        <f t="shared" si="96"/>
        <v>0.6</v>
      </c>
      <c r="I180" s="259">
        <f t="shared" si="133"/>
        <v>0</v>
      </c>
      <c r="J180" s="259">
        <f t="shared" si="97"/>
        <v>1</v>
      </c>
      <c r="K180" s="261">
        <f t="shared" si="98"/>
        <v>1.05</v>
      </c>
      <c r="L180" s="259">
        <f t="shared" si="99"/>
        <v>1</v>
      </c>
      <c r="M180" s="262">
        <f t="shared" si="134"/>
        <v>1E-3</v>
      </c>
      <c r="N180" s="259">
        <f t="shared" si="135"/>
        <v>0</v>
      </c>
      <c r="O180" s="259">
        <f t="shared" si="100"/>
        <v>0</v>
      </c>
      <c r="P180" s="260">
        <f t="shared" si="136"/>
        <v>0</v>
      </c>
      <c r="Q180" s="259" t="b">
        <f t="shared" si="101"/>
        <v>0</v>
      </c>
      <c r="R180" s="260">
        <f t="shared" si="102"/>
        <v>0</v>
      </c>
      <c r="S180" s="259">
        <f t="shared" si="103"/>
        <v>0</v>
      </c>
      <c r="T180" s="259">
        <f t="shared" si="125"/>
        <v>0</v>
      </c>
      <c r="U180" s="259">
        <f t="shared" si="104"/>
        <v>0</v>
      </c>
      <c r="V180" s="259">
        <f t="shared" si="137"/>
        <v>0</v>
      </c>
      <c r="W180" s="262">
        <f t="shared" si="138"/>
        <v>1.4E-3</v>
      </c>
      <c r="X180" s="259">
        <f t="shared" si="105"/>
        <v>0</v>
      </c>
      <c r="Y180" s="260">
        <f t="shared" si="126"/>
        <v>0</v>
      </c>
      <c r="Z180" s="259">
        <f t="shared" si="106"/>
        <v>0</v>
      </c>
      <c r="AA180" s="259">
        <f t="shared" si="127"/>
        <v>0</v>
      </c>
      <c r="AB180" s="259">
        <f t="shared" si="107"/>
        <v>0</v>
      </c>
      <c r="AC180" s="263">
        <f t="shared" si="139"/>
        <v>0.2</v>
      </c>
      <c r="AD180" s="259">
        <f t="shared" si="108"/>
        <v>0</v>
      </c>
      <c r="AE180" s="259">
        <f t="shared" si="109"/>
        <v>810</v>
      </c>
      <c r="AF180" s="264">
        <f t="shared" si="144"/>
        <v>0</v>
      </c>
      <c r="AG180" s="265">
        <f t="shared" si="144"/>
        <v>0</v>
      </c>
      <c r="AH180" s="265">
        <f t="shared" si="144"/>
        <v>0</v>
      </c>
      <c r="AI180" s="265">
        <f t="shared" si="144"/>
        <v>0</v>
      </c>
      <c r="AJ180" s="278">
        <f t="shared" si="144"/>
        <v>0</v>
      </c>
      <c r="AK180" s="278">
        <f t="shared" si="110"/>
        <v>2023</v>
      </c>
      <c r="AL180" s="260">
        <f t="shared" si="129"/>
        <v>0</v>
      </c>
      <c r="AM180" s="260">
        <f t="shared" si="111"/>
        <v>0</v>
      </c>
      <c r="AN180" s="260">
        <f t="shared" si="112"/>
        <v>1</v>
      </c>
      <c r="AO180" s="259">
        <f t="shared" si="113"/>
        <v>0</v>
      </c>
      <c r="AP180" s="261">
        <f t="shared" si="114"/>
        <v>0.6</v>
      </c>
      <c r="AQ180" s="259">
        <f t="shared" si="121"/>
        <v>0</v>
      </c>
      <c r="AR180" s="259">
        <f t="shared" si="115"/>
        <v>1</v>
      </c>
      <c r="AS180" s="262">
        <f t="shared" si="140"/>
        <v>4.0000000000000002E-4</v>
      </c>
      <c r="AT180" s="259">
        <f t="shared" si="141"/>
        <v>0</v>
      </c>
      <c r="AU180" s="259">
        <f t="shared" si="116"/>
        <v>0</v>
      </c>
      <c r="AV180" s="260">
        <f t="shared" si="142"/>
        <v>0</v>
      </c>
      <c r="AW180" s="259">
        <f t="shared" si="117"/>
        <v>0</v>
      </c>
      <c r="AX180" s="259">
        <f t="shared" si="130"/>
        <v>0</v>
      </c>
      <c r="AY180" s="259">
        <f t="shared" si="118"/>
        <v>0</v>
      </c>
      <c r="AZ180" s="92">
        <f t="shared" si="119"/>
        <v>0</v>
      </c>
      <c r="BA180" s="266">
        <f t="shared" si="131"/>
        <v>0</v>
      </c>
      <c r="BB180" s="92">
        <f t="shared" si="120"/>
        <v>0</v>
      </c>
    </row>
    <row r="181" spans="1:54" x14ac:dyDescent="0.2">
      <c r="A181" s="278">
        <f t="shared" si="132"/>
        <v>2023</v>
      </c>
      <c r="B181" s="123">
        <f t="shared" si="94"/>
        <v>5</v>
      </c>
      <c r="C181" s="257">
        <f t="shared" si="143"/>
        <v>21</v>
      </c>
      <c r="D181" s="258">
        <f t="shared" si="143"/>
        <v>0</v>
      </c>
      <c r="E181" s="259">
        <f t="shared" si="143"/>
        <v>0</v>
      </c>
      <c r="F181" s="260">
        <f t="shared" si="143"/>
        <v>0</v>
      </c>
      <c r="G181" s="259">
        <f t="shared" si="95"/>
        <v>0</v>
      </c>
      <c r="H181" s="260">
        <f t="shared" si="96"/>
        <v>0.6</v>
      </c>
      <c r="I181" s="259">
        <f t="shared" si="133"/>
        <v>0</v>
      </c>
      <c r="J181" s="259">
        <f t="shared" si="97"/>
        <v>1</v>
      </c>
      <c r="K181" s="261">
        <f t="shared" si="98"/>
        <v>1.05</v>
      </c>
      <c r="L181" s="259">
        <f t="shared" si="99"/>
        <v>1</v>
      </c>
      <c r="M181" s="262">
        <f t="shared" si="134"/>
        <v>1E-3</v>
      </c>
      <c r="N181" s="259">
        <f t="shared" si="135"/>
        <v>0</v>
      </c>
      <c r="O181" s="259">
        <f t="shared" si="100"/>
        <v>0</v>
      </c>
      <c r="P181" s="260">
        <f t="shared" si="136"/>
        <v>0</v>
      </c>
      <c r="Q181" s="259" t="b">
        <f t="shared" si="101"/>
        <v>0</v>
      </c>
      <c r="R181" s="260">
        <f t="shared" si="102"/>
        <v>0</v>
      </c>
      <c r="S181" s="259">
        <f t="shared" si="103"/>
        <v>0</v>
      </c>
      <c r="T181" s="259">
        <f t="shared" si="125"/>
        <v>0</v>
      </c>
      <c r="U181" s="259">
        <f t="shared" si="104"/>
        <v>0</v>
      </c>
      <c r="V181" s="259">
        <f t="shared" si="137"/>
        <v>0</v>
      </c>
      <c r="W181" s="262">
        <f t="shared" si="138"/>
        <v>1.4E-3</v>
      </c>
      <c r="X181" s="259">
        <f t="shared" si="105"/>
        <v>0</v>
      </c>
      <c r="Y181" s="260">
        <f t="shared" si="126"/>
        <v>0</v>
      </c>
      <c r="Z181" s="259">
        <f t="shared" si="106"/>
        <v>0</v>
      </c>
      <c r="AA181" s="259">
        <f t="shared" si="127"/>
        <v>0</v>
      </c>
      <c r="AB181" s="259">
        <f t="shared" si="107"/>
        <v>0</v>
      </c>
      <c r="AC181" s="263">
        <f t="shared" si="139"/>
        <v>0.2</v>
      </c>
      <c r="AD181" s="259">
        <f t="shared" si="108"/>
        <v>0</v>
      </c>
      <c r="AE181" s="259">
        <f t="shared" si="109"/>
        <v>810</v>
      </c>
      <c r="AF181" s="264">
        <f t="shared" si="144"/>
        <v>0</v>
      </c>
      <c r="AG181" s="265">
        <f t="shared" si="144"/>
        <v>0</v>
      </c>
      <c r="AH181" s="265">
        <f t="shared" si="144"/>
        <v>0</v>
      </c>
      <c r="AI181" s="265">
        <f t="shared" si="144"/>
        <v>0</v>
      </c>
      <c r="AJ181" s="278">
        <f t="shared" si="144"/>
        <v>0</v>
      </c>
      <c r="AK181" s="278">
        <f t="shared" si="110"/>
        <v>2023</v>
      </c>
      <c r="AL181" s="260">
        <f t="shared" si="129"/>
        <v>0</v>
      </c>
      <c r="AM181" s="260">
        <f t="shared" si="111"/>
        <v>0</v>
      </c>
      <c r="AN181" s="260">
        <f t="shared" si="112"/>
        <v>1</v>
      </c>
      <c r="AO181" s="259">
        <f t="shared" si="113"/>
        <v>0</v>
      </c>
      <c r="AP181" s="261">
        <f t="shared" si="114"/>
        <v>0.6</v>
      </c>
      <c r="AQ181" s="259">
        <f t="shared" si="121"/>
        <v>0</v>
      </c>
      <c r="AR181" s="259">
        <f t="shared" si="115"/>
        <v>1</v>
      </c>
      <c r="AS181" s="262">
        <f t="shared" si="140"/>
        <v>4.0000000000000002E-4</v>
      </c>
      <c r="AT181" s="259">
        <f t="shared" si="141"/>
        <v>0</v>
      </c>
      <c r="AU181" s="259">
        <f t="shared" si="116"/>
        <v>0</v>
      </c>
      <c r="AV181" s="260">
        <f t="shared" si="142"/>
        <v>0</v>
      </c>
      <c r="AW181" s="259">
        <f t="shared" si="117"/>
        <v>0</v>
      </c>
      <c r="AX181" s="259">
        <f t="shared" si="130"/>
        <v>0</v>
      </c>
      <c r="AY181" s="259">
        <f t="shared" si="118"/>
        <v>0</v>
      </c>
      <c r="AZ181" s="92">
        <f t="shared" si="119"/>
        <v>0</v>
      </c>
      <c r="BA181" s="266">
        <f t="shared" si="131"/>
        <v>0</v>
      </c>
      <c r="BB181" s="92">
        <f t="shared" si="120"/>
        <v>0</v>
      </c>
    </row>
    <row r="182" spans="1:54" x14ac:dyDescent="0.2">
      <c r="A182" s="278">
        <f t="shared" si="132"/>
        <v>2023</v>
      </c>
      <c r="B182" s="123">
        <f t="shared" si="94"/>
        <v>5</v>
      </c>
      <c r="C182" s="257">
        <f t="shared" ref="C182:F197" si="145">C157</f>
        <v>22</v>
      </c>
      <c r="D182" s="258">
        <f t="shared" si="145"/>
        <v>0</v>
      </c>
      <c r="E182" s="259">
        <f t="shared" si="145"/>
        <v>0</v>
      </c>
      <c r="F182" s="260">
        <f t="shared" si="145"/>
        <v>0</v>
      </c>
      <c r="G182" s="259">
        <f t="shared" si="95"/>
        <v>0</v>
      </c>
      <c r="H182" s="260">
        <f t="shared" si="96"/>
        <v>0.6</v>
      </c>
      <c r="I182" s="259">
        <f t="shared" si="133"/>
        <v>0</v>
      </c>
      <c r="J182" s="259">
        <f t="shared" si="97"/>
        <v>1</v>
      </c>
      <c r="K182" s="261">
        <f t="shared" si="98"/>
        <v>1.05</v>
      </c>
      <c r="L182" s="259">
        <f t="shared" si="99"/>
        <v>1</v>
      </c>
      <c r="M182" s="262">
        <f t="shared" si="134"/>
        <v>1E-3</v>
      </c>
      <c r="N182" s="259">
        <f t="shared" si="135"/>
        <v>0</v>
      </c>
      <c r="O182" s="259">
        <f t="shared" si="100"/>
        <v>0</v>
      </c>
      <c r="P182" s="260">
        <f t="shared" si="136"/>
        <v>0</v>
      </c>
      <c r="Q182" s="259" t="b">
        <f t="shared" si="101"/>
        <v>0</v>
      </c>
      <c r="R182" s="260">
        <f t="shared" si="102"/>
        <v>0</v>
      </c>
      <c r="S182" s="259">
        <f t="shared" si="103"/>
        <v>0</v>
      </c>
      <c r="T182" s="259">
        <f t="shared" si="125"/>
        <v>0</v>
      </c>
      <c r="U182" s="259">
        <f t="shared" si="104"/>
        <v>0</v>
      </c>
      <c r="V182" s="259">
        <f t="shared" si="137"/>
        <v>0</v>
      </c>
      <c r="W182" s="262">
        <f t="shared" si="138"/>
        <v>1.4E-3</v>
      </c>
      <c r="X182" s="259">
        <f t="shared" si="105"/>
        <v>0</v>
      </c>
      <c r="Y182" s="260">
        <f t="shared" si="126"/>
        <v>0</v>
      </c>
      <c r="Z182" s="259">
        <f t="shared" si="106"/>
        <v>0</v>
      </c>
      <c r="AA182" s="259">
        <f t="shared" si="127"/>
        <v>0</v>
      </c>
      <c r="AB182" s="259">
        <f t="shared" si="107"/>
        <v>0</v>
      </c>
      <c r="AC182" s="263">
        <f t="shared" si="139"/>
        <v>0.2</v>
      </c>
      <c r="AD182" s="259">
        <f t="shared" si="108"/>
        <v>0</v>
      </c>
      <c r="AE182" s="259">
        <f t="shared" si="109"/>
        <v>810</v>
      </c>
      <c r="AF182" s="264">
        <f t="shared" ref="AF182:AJ197" si="146">AF157</f>
        <v>0</v>
      </c>
      <c r="AG182" s="265">
        <f t="shared" si="146"/>
        <v>0</v>
      </c>
      <c r="AH182" s="265">
        <f t="shared" si="146"/>
        <v>0</v>
      </c>
      <c r="AI182" s="265">
        <f t="shared" si="146"/>
        <v>0</v>
      </c>
      <c r="AJ182" s="278">
        <f t="shared" si="146"/>
        <v>0</v>
      </c>
      <c r="AK182" s="278">
        <f t="shared" si="110"/>
        <v>2023</v>
      </c>
      <c r="AL182" s="260">
        <f t="shared" si="129"/>
        <v>0</v>
      </c>
      <c r="AM182" s="260">
        <f t="shared" si="111"/>
        <v>0</v>
      </c>
      <c r="AN182" s="260">
        <f t="shared" si="112"/>
        <v>1</v>
      </c>
      <c r="AO182" s="259">
        <f t="shared" si="113"/>
        <v>0</v>
      </c>
      <c r="AP182" s="261">
        <f t="shared" si="114"/>
        <v>0.6</v>
      </c>
      <c r="AQ182" s="259">
        <f t="shared" si="121"/>
        <v>0</v>
      </c>
      <c r="AR182" s="259">
        <f t="shared" si="115"/>
        <v>1</v>
      </c>
      <c r="AS182" s="262">
        <f t="shared" si="140"/>
        <v>4.0000000000000002E-4</v>
      </c>
      <c r="AT182" s="259">
        <f t="shared" si="141"/>
        <v>0</v>
      </c>
      <c r="AU182" s="259">
        <f t="shared" si="116"/>
        <v>0</v>
      </c>
      <c r="AV182" s="260">
        <f t="shared" si="142"/>
        <v>0</v>
      </c>
      <c r="AW182" s="259">
        <f t="shared" si="117"/>
        <v>0</v>
      </c>
      <c r="AX182" s="259">
        <f t="shared" si="130"/>
        <v>0</v>
      </c>
      <c r="AY182" s="259">
        <f t="shared" si="118"/>
        <v>0</v>
      </c>
      <c r="AZ182" s="92">
        <f t="shared" si="119"/>
        <v>0</v>
      </c>
      <c r="BA182" s="266">
        <f t="shared" si="131"/>
        <v>0</v>
      </c>
      <c r="BB182" s="92">
        <f t="shared" si="120"/>
        <v>0</v>
      </c>
    </row>
    <row r="183" spans="1:54" x14ac:dyDescent="0.2">
      <c r="A183" s="278">
        <f t="shared" si="132"/>
        <v>2023</v>
      </c>
      <c r="B183" s="123">
        <f t="shared" si="94"/>
        <v>5</v>
      </c>
      <c r="C183" s="257">
        <f t="shared" si="145"/>
        <v>23</v>
      </c>
      <c r="D183" s="258">
        <f t="shared" si="145"/>
        <v>0</v>
      </c>
      <c r="E183" s="259">
        <f t="shared" si="145"/>
        <v>0</v>
      </c>
      <c r="F183" s="260">
        <f t="shared" si="145"/>
        <v>0</v>
      </c>
      <c r="G183" s="259">
        <f t="shared" si="95"/>
        <v>0</v>
      </c>
      <c r="H183" s="260">
        <f t="shared" si="96"/>
        <v>0.6</v>
      </c>
      <c r="I183" s="259">
        <f t="shared" si="133"/>
        <v>0</v>
      </c>
      <c r="J183" s="259">
        <f t="shared" si="97"/>
        <v>1</v>
      </c>
      <c r="K183" s="261">
        <f t="shared" si="98"/>
        <v>1.05</v>
      </c>
      <c r="L183" s="259">
        <f t="shared" si="99"/>
        <v>1</v>
      </c>
      <c r="M183" s="262">
        <f t="shared" si="134"/>
        <v>1E-3</v>
      </c>
      <c r="N183" s="259">
        <f t="shared" si="135"/>
        <v>0</v>
      </c>
      <c r="O183" s="259">
        <f t="shared" si="100"/>
        <v>0</v>
      </c>
      <c r="P183" s="260">
        <f t="shared" si="136"/>
        <v>0</v>
      </c>
      <c r="Q183" s="259" t="b">
        <f t="shared" si="101"/>
        <v>0</v>
      </c>
      <c r="R183" s="260">
        <f t="shared" si="102"/>
        <v>0</v>
      </c>
      <c r="S183" s="259">
        <f t="shared" si="103"/>
        <v>0</v>
      </c>
      <c r="T183" s="259">
        <f t="shared" si="125"/>
        <v>0</v>
      </c>
      <c r="U183" s="259">
        <f t="shared" si="104"/>
        <v>0</v>
      </c>
      <c r="V183" s="259">
        <f t="shared" si="137"/>
        <v>0</v>
      </c>
      <c r="W183" s="262">
        <f t="shared" si="138"/>
        <v>1.4E-3</v>
      </c>
      <c r="X183" s="259">
        <f t="shared" si="105"/>
        <v>0</v>
      </c>
      <c r="Y183" s="260">
        <f t="shared" si="126"/>
        <v>0</v>
      </c>
      <c r="Z183" s="259">
        <f t="shared" si="106"/>
        <v>0</v>
      </c>
      <c r="AA183" s="259">
        <f t="shared" si="127"/>
        <v>0</v>
      </c>
      <c r="AB183" s="259">
        <f t="shared" si="107"/>
        <v>0</v>
      </c>
      <c r="AC183" s="263">
        <f t="shared" si="139"/>
        <v>0.2</v>
      </c>
      <c r="AD183" s="259">
        <f t="shared" si="108"/>
        <v>0</v>
      </c>
      <c r="AE183" s="259">
        <f t="shared" si="109"/>
        <v>810</v>
      </c>
      <c r="AF183" s="264">
        <f t="shared" si="146"/>
        <v>0</v>
      </c>
      <c r="AG183" s="265">
        <f t="shared" si="146"/>
        <v>0</v>
      </c>
      <c r="AH183" s="265">
        <f t="shared" si="146"/>
        <v>0</v>
      </c>
      <c r="AI183" s="265">
        <f t="shared" si="146"/>
        <v>0</v>
      </c>
      <c r="AJ183" s="278">
        <f t="shared" si="146"/>
        <v>0</v>
      </c>
      <c r="AK183" s="278">
        <f t="shared" si="110"/>
        <v>2023</v>
      </c>
      <c r="AL183" s="260">
        <f t="shared" si="129"/>
        <v>0</v>
      </c>
      <c r="AM183" s="260">
        <f t="shared" si="111"/>
        <v>0</v>
      </c>
      <c r="AN183" s="260">
        <f t="shared" si="112"/>
        <v>1</v>
      </c>
      <c r="AO183" s="259">
        <f t="shared" si="113"/>
        <v>0</v>
      </c>
      <c r="AP183" s="261">
        <f t="shared" si="114"/>
        <v>0.6</v>
      </c>
      <c r="AQ183" s="259">
        <f t="shared" si="121"/>
        <v>0</v>
      </c>
      <c r="AR183" s="259">
        <f t="shared" si="115"/>
        <v>1</v>
      </c>
      <c r="AS183" s="262">
        <f t="shared" si="140"/>
        <v>4.0000000000000002E-4</v>
      </c>
      <c r="AT183" s="259">
        <f t="shared" si="141"/>
        <v>0</v>
      </c>
      <c r="AU183" s="259">
        <f t="shared" si="116"/>
        <v>0</v>
      </c>
      <c r="AV183" s="260">
        <f t="shared" si="142"/>
        <v>0</v>
      </c>
      <c r="AW183" s="259">
        <f t="shared" si="117"/>
        <v>0</v>
      </c>
      <c r="AX183" s="259">
        <f t="shared" si="130"/>
        <v>0</v>
      </c>
      <c r="AY183" s="259">
        <f t="shared" si="118"/>
        <v>0</v>
      </c>
      <c r="AZ183" s="92">
        <f t="shared" si="119"/>
        <v>0</v>
      </c>
      <c r="BA183" s="266">
        <f t="shared" si="131"/>
        <v>0</v>
      </c>
      <c r="BB183" s="92">
        <f t="shared" si="120"/>
        <v>0</v>
      </c>
    </row>
    <row r="184" spans="1:54" x14ac:dyDescent="0.2">
      <c r="A184" s="278">
        <f t="shared" si="132"/>
        <v>2023</v>
      </c>
      <c r="B184" s="123">
        <f t="shared" si="94"/>
        <v>5</v>
      </c>
      <c r="C184" s="257">
        <f t="shared" si="145"/>
        <v>24</v>
      </c>
      <c r="D184" s="258">
        <f t="shared" si="145"/>
        <v>0</v>
      </c>
      <c r="E184" s="259">
        <f t="shared" si="145"/>
        <v>0</v>
      </c>
      <c r="F184" s="260">
        <f t="shared" si="145"/>
        <v>0</v>
      </c>
      <c r="G184" s="259">
        <f t="shared" si="95"/>
        <v>0</v>
      </c>
      <c r="H184" s="260">
        <f t="shared" si="96"/>
        <v>0.6</v>
      </c>
      <c r="I184" s="259">
        <f t="shared" si="133"/>
        <v>0</v>
      </c>
      <c r="J184" s="259">
        <f t="shared" si="97"/>
        <v>1</v>
      </c>
      <c r="K184" s="261">
        <f t="shared" si="98"/>
        <v>1.05</v>
      </c>
      <c r="L184" s="259">
        <f t="shared" si="99"/>
        <v>1</v>
      </c>
      <c r="M184" s="262">
        <f t="shared" si="134"/>
        <v>1E-3</v>
      </c>
      <c r="N184" s="259">
        <f t="shared" si="135"/>
        <v>0</v>
      </c>
      <c r="O184" s="259">
        <f t="shared" si="100"/>
        <v>0</v>
      </c>
      <c r="P184" s="260">
        <f t="shared" si="136"/>
        <v>0</v>
      </c>
      <c r="Q184" s="259" t="b">
        <f t="shared" si="101"/>
        <v>0</v>
      </c>
      <c r="R184" s="260">
        <f t="shared" si="102"/>
        <v>0</v>
      </c>
      <c r="S184" s="259">
        <f t="shared" si="103"/>
        <v>0</v>
      </c>
      <c r="T184" s="259">
        <f t="shared" si="125"/>
        <v>0</v>
      </c>
      <c r="U184" s="259">
        <f t="shared" si="104"/>
        <v>0</v>
      </c>
      <c r="V184" s="259">
        <f t="shared" si="137"/>
        <v>0</v>
      </c>
      <c r="W184" s="262">
        <f t="shared" si="138"/>
        <v>1.4E-3</v>
      </c>
      <c r="X184" s="259">
        <f t="shared" si="105"/>
        <v>0</v>
      </c>
      <c r="Y184" s="260">
        <f t="shared" si="126"/>
        <v>0</v>
      </c>
      <c r="Z184" s="259">
        <f t="shared" si="106"/>
        <v>0</v>
      </c>
      <c r="AA184" s="259">
        <f t="shared" si="127"/>
        <v>0</v>
      </c>
      <c r="AB184" s="259">
        <f t="shared" si="107"/>
        <v>0</v>
      </c>
      <c r="AC184" s="263">
        <f t="shared" si="139"/>
        <v>0.2</v>
      </c>
      <c r="AD184" s="259">
        <f t="shared" si="108"/>
        <v>0</v>
      </c>
      <c r="AE184" s="259">
        <f t="shared" si="109"/>
        <v>810</v>
      </c>
      <c r="AF184" s="264">
        <f t="shared" si="146"/>
        <v>0</v>
      </c>
      <c r="AG184" s="265">
        <f t="shared" si="146"/>
        <v>0</v>
      </c>
      <c r="AH184" s="265">
        <f t="shared" si="146"/>
        <v>0</v>
      </c>
      <c r="AI184" s="265">
        <f t="shared" si="146"/>
        <v>0</v>
      </c>
      <c r="AJ184" s="278">
        <f t="shared" si="146"/>
        <v>0</v>
      </c>
      <c r="AK184" s="278">
        <f t="shared" si="110"/>
        <v>2023</v>
      </c>
      <c r="AL184" s="260">
        <f t="shared" si="129"/>
        <v>0</v>
      </c>
      <c r="AM184" s="260">
        <f t="shared" si="111"/>
        <v>0</v>
      </c>
      <c r="AN184" s="260">
        <f t="shared" si="112"/>
        <v>1</v>
      </c>
      <c r="AO184" s="259">
        <f t="shared" si="113"/>
        <v>0</v>
      </c>
      <c r="AP184" s="261">
        <f t="shared" si="114"/>
        <v>0.6</v>
      </c>
      <c r="AQ184" s="259">
        <f t="shared" si="121"/>
        <v>0</v>
      </c>
      <c r="AR184" s="259">
        <f t="shared" si="115"/>
        <v>1</v>
      </c>
      <c r="AS184" s="262">
        <f t="shared" si="140"/>
        <v>4.0000000000000002E-4</v>
      </c>
      <c r="AT184" s="259">
        <f t="shared" si="141"/>
        <v>0</v>
      </c>
      <c r="AU184" s="259">
        <f t="shared" si="116"/>
        <v>0</v>
      </c>
      <c r="AV184" s="260">
        <f t="shared" si="142"/>
        <v>0</v>
      </c>
      <c r="AW184" s="259">
        <f t="shared" si="117"/>
        <v>0</v>
      </c>
      <c r="AX184" s="259">
        <f t="shared" si="130"/>
        <v>0</v>
      </c>
      <c r="AY184" s="259">
        <f t="shared" si="118"/>
        <v>0</v>
      </c>
      <c r="AZ184" s="92">
        <f t="shared" si="119"/>
        <v>0</v>
      </c>
      <c r="BA184" s="266">
        <f t="shared" si="131"/>
        <v>0</v>
      </c>
      <c r="BB184" s="92">
        <f t="shared" si="120"/>
        <v>0</v>
      </c>
    </row>
    <row r="185" spans="1:54" x14ac:dyDescent="0.2">
      <c r="A185" s="278">
        <f t="shared" si="132"/>
        <v>2023</v>
      </c>
      <c r="B185" s="123">
        <f t="shared" si="94"/>
        <v>5</v>
      </c>
      <c r="C185" s="257">
        <f t="shared" si="145"/>
        <v>25</v>
      </c>
      <c r="D185" s="258">
        <f t="shared" si="145"/>
        <v>0</v>
      </c>
      <c r="E185" s="259">
        <f t="shared" si="145"/>
        <v>0</v>
      </c>
      <c r="F185" s="260">
        <f t="shared" si="145"/>
        <v>0</v>
      </c>
      <c r="G185" s="259">
        <f t="shared" si="95"/>
        <v>0</v>
      </c>
      <c r="H185" s="260">
        <f t="shared" si="96"/>
        <v>0.6</v>
      </c>
      <c r="I185" s="259">
        <f t="shared" si="133"/>
        <v>0</v>
      </c>
      <c r="J185" s="259">
        <f t="shared" si="97"/>
        <v>1</v>
      </c>
      <c r="K185" s="261">
        <f t="shared" si="98"/>
        <v>1.05</v>
      </c>
      <c r="L185" s="259">
        <f t="shared" si="99"/>
        <v>1</v>
      </c>
      <c r="M185" s="262">
        <f t="shared" si="134"/>
        <v>1E-3</v>
      </c>
      <c r="N185" s="259">
        <f t="shared" si="135"/>
        <v>0</v>
      </c>
      <c r="O185" s="259">
        <f t="shared" si="100"/>
        <v>0</v>
      </c>
      <c r="P185" s="260">
        <f t="shared" si="136"/>
        <v>0</v>
      </c>
      <c r="Q185" s="259" t="b">
        <f t="shared" si="101"/>
        <v>0</v>
      </c>
      <c r="R185" s="260">
        <f t="shared" si="102"/>
        <v>0</v>
      </c>
      <c r="S185" s="259">
        <f t="shared" si="103"/>
        <v>0</v>
      </c>
      <c r="T185" s="259">
        <f t="shared" si="125"/>
        <v>0</v>
      </c>
      <c r="U185" s="259">
        <f t="shared" si="104"/>
        <v>0</v>
      </c>
      <c r="V185" s="259">
        <f t="shared" si="137"/>
        <v>0</v>
      </c>
      <c r="W185" s="262">
        <f t="shared" si="138"/>
        <v>1.4E-3</v>
      </c>
      <c r="X185" s="259">
        <f t="shared" si="105"/>
        <v>0</v>
      </c>
      <c r="Y185" s="260">
        <f t="shared" si="126"/>
        <v>0</v>
      </c>
      <c r="Z185" s="259">
        <f t="shared" si="106"/>
        <v>0</v>
      </c>
      <c r="AA185" s="259">
        <f t="shared" si="127"/>
        <v>0</v>
      </c>
      <c r="AB185" s="259">
        <f t="shared" si="107"/>
        <v>0</v>
      </c>
      <c r="AC185" s="263">
        <f t="shared" si="139"/>
        <v>0.2</v>
      </c>
      <c r="AD185" s="259">
        <f t="shared" si="108"/>
        <v>0</v>
      </c>
      <c r="AE185" s="259">
        <f t="shared" si="109"/>
        <v>810</v>
      </c>
      <c r="AF185" s="264">
        <f t="shared" si="146"/>
        <v>0</v>
      </c>
      <c r="AG185" s="265">
        <f t="shared" si="146"/>
        <v>0</v>
      </c>
      <c r="AH185" s="265">
        <f t="shared" si="146"/>
        <v>0</v>
      </c>
      <c r="AI185" s="265">
        <f t="shared" si="146"/>
        <v>0</v>
      </c>
      <c r="AJ185" s="278">
        <f t="shared" si="146"/>
        <v>0</v>
      </c>
      <c r="AK185" s="278">
        <f t="shared" si="110"/>
        <v>2023</v>
      </c>
      <c r="AL185" s="260">
        <f t="shared" si="129"/>
        <v>0</v>
      </c>
      <c r="AM185" s="260">
        <f t="shared" si="111"/>
        <v>0</v>
      </c>
      <c r="AN185" s="260">
        <f t="shared" si="112"/>
        <v>1</v>
      </c>
      <c r="AO185" s="259">
        <f t="shared" si="113"/>
        <v>0</v>
      </c>
      <c r="AP185" s="261">
        <f t="shared" si="114"/>
        <v>0.6</v>
      </c>
      <c r="AQ185" s="259">
        <f t="shared" si="121"/>
        <v>0</v>
      </c>
      <c r="AR185" s="259">
        <f t="shared" si="115"/>
        <v>1</v>
      </c>
      <c r="AS185" s="262">
        <f t="shared" si="140"/>
        <v>4.0000000000000002E-4</v>
      </c>
      <c r="AT185" s="259">
        <f t="shared" si="141"/>
        <v>0</v>
      </c>
      <c r="AU185" s="259">
        <f t="shared" si="116"/>
        <v>0</v>
      </c>
      <c r="AV185" s="260">
        <f t="shared" si="142"/>
        <v>0</v>
      </c>
      <c r="AW185" s="259">
        <f t="shared" si="117"/>
        <v>0</v>
      </c>
      <c r="AX185" s="259">
        <f t="shared" si="130"/>
        <v>0</v>
      </c>
      <c r="AY185" s="259">
        <f t="shared" si="118"/>
        <v>0</v>
      </c>
      <c r="AZ185" s="92">
        <f t="shared" si="119"/>
        <v>0</v>
      </c>
      <c r="BA185" s="266">
        <f t="shared" si="131"/>
        <v>0</v>
      </c>
      <c r="BB185" s="92">
        <f t="shared" si="120"/>
        <v>0</v>
      </c>
    </row>
    <row r="186" spans="1:54" x14ac:dyDescent="0.2">
      <c r="A186" s="267">
        <f t="shared" si="132"/>
        <v>2024</v>
      </c>
      <c r="B186" s="128">
        <f t="shared" si="94"/>
        <v>6</v>
      </c>
      <c r="C186" s="268">
        <f t="shared" si="145"/>
        <v>1</v>
      </c>
      <c r="D186" s="269" t="str">
        <f t="shared" si="145"/>
        <v>단A</v>
      </c>
      <c r="E186" s="270">
        <f t="shared" si="145"/>
        <v>1200000</v>
      </c>
      <c r="F186" s="271">
        <f t="shared" si="145"/>
        <v>0.1</v>
      </c>
      <c r="G186" s="270">
        <f t="shared" si="95"/>
        <v>1932612.0000000007</v>
      </c>
      <c r="H186" s="271">
        <f t="shared" si="96"/>
        <v>0.6</v>
      </c>
      <c r="I186" s="270">
        <f t="shared" si="133"/>
        <v>1159567.2000000004</v>
      </c>
      <c r="J186" s="270">
        <f t="shared" si="97"/>
        <v>3</v>
      </c>
      <c r="K186" s="272">
        <f t="shared" si="98"/>
        <v>1.3</v>
      </c>
      <c r="L186" s="270">
        <f t="shared" si="99"/>
        <v>4</v>
      </c>
      <c r="M186" s="273">
        <f t="shared" si="134"/>
        <v>4.0000000000000001E-3</v>
      </c>
      <c r="N186" s="270">
        <f t="shared" si="135"/>
        <v>630</v>
      </c>
      <c r="O186" s="270">
        <f t="shared" si="100"/>
        <v>4008.2688000000016</v>
      </c>
      <c r="P186" s="271">
        <f t="shared" si="136"/>
        <v>0.5</v>
      </c>
      <c r="Q186" s="270" t="b">
        <f t="shared" si="101"/>
        <v>0</v>
      </c>
      <c r="R186" s="271">
        <f t="shared" si="102"/>
        <v>0.5</v>
      </c>
      <c r="S186" s="270">
        <f t="shared" si="103"/>
        <v>2004.1344000000008</v>
      </c>
      <c r="T186" s="270">
        <f t="shared" si="125"/>
        <v>2331.2952000000009</v>
      </c>
      <c r="U186" s="270">
        <f t="shared" si="104"/>
        <v>2004.1344000000008</v>
      </c>
      <c r="V186" s="270" t="b">
        <f t="shared" si="137"/>
        <v>1</v>
      </c>
      <c r="W186" s="273">
        <f t="shared" si="138"/>
        <v>1.4E-3</v>
      </c>
      <c r="X186" s="270">
        <f t="shared" si="105"/>
        <v>1623.3940800000005</v>
      </c>
      <c r="Y186" s="271">
        <f t="shared" si="126"/>
        <v>0.5</v>
      </c>
      <c r="Z186" s="270">
        <f t="shared" si="106"/>
        <v>811.69704000000024</v>
      </c>
      <c r="AA186" s="270">
        <f t="shared" si="127"/>
        <v>959.27832000000024</v>
      </c>
      <c r="AB186" s="270">
        <f t="shared" si="107"/>
        <v>811.69704000000024</v>
      </c>
      <c r="AC186" s="274">
        <f t="shared" si="139"/>
        <v>0.2</v>
      </c>
      <c r="AD186" s="270">
        <f t="shared" si="108"/>
        <v>400.82688000000019</v>
      </c>
      <c r="AE186" s="270">
        <f t="shared" si="109"/>
        <v>830</v>
      </c>
      <c r="AF186" s="275">
        <f t="shared" si="146"/>
        <v>20</v>
      </c>
      <c r="AG186" s="276">
        <f t="shared" si="146"/>
        <v>1</v>
      </c>
      <c r="AH186" s="276">
        <f t="shared" si="146"/>
        <v>1.1000000000000001</v>
      </c>
      <c r="AI186" s="276">
        <f t="shared" si="146"/>
        <v>1.25</v>
      </c>
      <c r="AJ186" s="267">
        <f t="shared" si="146"/>
        <v>2010</v>
      </c>
      <c r="AK186" s="267">
        <f t="shared" si="110"/>
        <v>14</v>
      </c>
      <c r="AL186" s="271">
        <f t="shared" si="129"/>
        <v>0.02</v>
      </c>
      <c r="AM186" s="271">
        <f t="shared" si="111"/>
        <v>0.19999999999999996</v>
      </c>
      <c r="AN186" s="271">
        <f t="shared" si="112"/>
        <v>0.72</v>
      </c>
      <c r="AO186" s="270">
        <f t="shared" si="113"/>
        <v>16434</v>
      </c>
      <c r="AP186" s="272">
        <f t="shared" si="114"/>
        <v>0.6</v>
      </c>
      <c r="AQ186" s="270">
        <f t="shared" si="121"/>
        <v>9860.4</v>
      </c>
      <c r="AR186" s="270">
        <f t="shared" si="115"/>
        <v>2</v>
      </c>
      <c r="AS186" s="273">
        <f t="shared" si="140"/>
        <v>5.0000000000000001E-4</v>
      </c>
      <c r="AT186" s="270">
        <f t="shared" si="141"/>
        <v>0.60000000000000009</v>
      </c>
      <c r="AU186" s="270">
        <f t="shared" si="116"/>
        <v>4.3301999999999996</v>
      </c>
      <c r="AV186" s="271">
        <f t="shared" si="142"/>
        <v>0</v>
      </c>
      <c r="AW186" s="270">
        <f t="shared" si="117"/>
        <v>4.3301999999999996</v>
      </c>
      <c r="AX186" s="270">
        <f t="shared" si="130"/>
        <v>5.6485650000000005</v>
      </c>
      <c r="AY186" s="270">
        <f t="shared" si="118"/>
        <v>4.3301999999999996</v>
      </c>
      <c r="AZ186" s="129">
        <f t="shared" si="119"/>
        <v>3220.9885200000008</v>
      </c>
      <c r="BA186" s="277">
        <f t="shared" si="131"/>
        <v>1</v>
      </c>
      <c r="BB186" s="129">
        <f t="shared" si="120"/>
        <v>3220.9885200000008</v>
      </c>
    </row>
    <row r="187" spans="1:54" x14ac:dyDescent="0.2">
      <c r="A187" s="278">
        <f t="shared" si="132"/>
        <v>2024</v>
      </c>
      <c r="B187" s="123">
        <f t="shared" si="94"/>
        <v>6</v>
      </c>
      <c r="C187" s="257">
        <f t="shared" si="145"/>
        <v>2</v>
      </c>
      <c r="D187" s="258" t="str">
        <f t="shared" si="145"/>
        <v>단B</v>
      </c>
      <c r="E187" s="259">
        <f t="shared" si="145"/>
        <v>0</v>
      </c>
      <c r="F187" s="260">
        <f t="shared" si="145"/>
        <v>0.01</v>
      </c>
      <c r="G187" s="259">
        <f t="shared" si="95"/>
        <v>0</v>
      </c>
      <c r="H187" s="260">
        <f t="shared" si="96"/>
        <v>0.6</v>
      </c>
      <c r="I187" s="259">
        <f t="shared" si="133"/>
        <v>0</v>
      </c>
      <c r="J187" s="259">
        <f t="shared" si="97"/>
        <v>1</v>
      </c>
      <c r="K187" s="261">
        <f t="shared" si="98"/>
        <v>1.05</v>
      </c>
      <c r="L187" s="259">
        <f t="shared" si="99"/>
        <v>1</v>
      </c>
      <c r="M187" s="262">
        <f t="shared" si="134"/>
        <v>1E-3</v>
      </c>
      <c r="N187" s="259">
        <f t="shared" si="135"/>
        <v>0</v>
      </c>
      <c r="O187" s="259">
        <f t="shared" si="100"/>
        <v>0</v>
      </c>
      <c r="P187" s="260">
        <f t="shared" si="136"/>
        <v>0.5</v>
      </c>
      <c r="Q187" s="259" t="b">
        <f t="shared" si="101"/>
        <v>0</v>
      </c>
      <c r="R187" s="260">
        <f t="shared" si="102"/>
        <v>0.5</v>
      </c>
      <c r="S187" s="259">
        <f t="shared" si="103"/>
        <v>0</v>
      </c>
      <c r="T187" s="259">
        <f t="shared" si="125"/>
        <v>0</v>
      </c>
      <c r="U187" s="259">
        <f t="shared" si="104"/>
        <v>0</v>
      </c>
      <c r="V187" s="259" t="b">
        <f t="shared" si="137"/>
        <v>1</v>
      </c>
      <c r="W187" s="262">
        <f t="shared" si="138"/>
        <v>1.4E-3</v>
      </c>
      <c r="X187" s="259">
        <f t="shared" si="105"/>
        <v>0</v>
      </c>
      <c r="Y187" s="260">
        <f t="shared" si="126"/>
        <v>0.5</v>
      </c>
      <c r="Z187" s="259">
        <f t="shared" si="106"/>
        <v>0</v>
      </c>
      <c r="AA187" s="259">
        <f t="shared" si="127"/>
        <v>0</v>
      </c>
      <c r="AB187" s="259">
        <f t="shared" si="107"/>
        <v>0</v>
      </c>
      <c r="AC187" s="263">
        <f t="shared" si="139"/>
        <v>0.2</v>
      </c>
      <c r="AD187" s="259">
        <f t="shared" si="108"/>
        <v>0</v>
      </c>
      <c r="AE187" s="259">
        <f t="shared" si="109"/>
        <v>830</v>
      </c>
      <c r="AF187" s="264">
        <f t="shared" si="146"/>
        <v>40</v>
      </c>
      <c r="AG187" s="265">
        <f t="shared" si="146"/>
        <v>1</v>
      </c>
      <c r="AH187" s="265">
        <f t="shared" si="146"/>
        <v>1.1000000000000001</v>
      </c>
      <c r="AI187" s="265">
        <f t="shared" si="146"/>
        <v>1.25</v>
      </c>
      <c r="AJ187" s="278">
        <f t="shared" si="146"/>
        <v>2010</v>
      </c>
      <c r="AK187" s="278">
        <f t="shared" si="110"/>
        <v>14</v>
      </c>
      <c r="AL187" s="260">
        <f t="shared" si="129"/>
        <v>0.02</v>
      </c>
      <c r="AM187" s="260">
        <f t="shared" si="111"/>
        <v>0.19999999999999996</v>
      </c>
      <c r="AN187" s="260">
        <f t="shared" si="112"/>
        <v>0.72</v>
      </c>
      <c r="AO187" s="259">
        <f t="shared" si="113"/>
        <v>32868</v>
      </c>
      <c r="AP187" s="261">
        <f t="shared" si="114"/>
        <v>0.6</v>
      </c>
      <c r="AQ187" s="259">
        <f t="shared" si="121"/>
        <v>19720.8</v>
      </c>
      <c r="AR187" s="259">
        <f t="shared" si="115"/>
        <v>3</v>
      </c>
      <c r="AS187" s="262">
        <f t="shared" si="140"/>
        <v>5.9999999999999995E-4</v>
      </c>
      <c r="AT187" s="259">
        <f t="shared" si="141"/>
        <v>1.899999999999999</v>
      </c>
      <c r="AU187" s="259">
        <f t="shared" si="116"/>
        <v>9.93248</v>
      </c>
      <c r="AV187" s="260">
        <f t="shared" si="142"/>
        <v>0</v>
      </c>
      <c r="AW187" s="259">
        <f t="shared" si="117"/>
        <v>9.93248</v>
      </c>
      <c r="AX187" s="259">
        <f t="shared" si="130"/>
        <v>10.466526000000002</v>
      </c>
      <c r="AY187" s="259">
        <f t="shared" si="118"/>
        <v>9.93248</v>
      </c>
      <c r="AZ187" s="92">
        <f t="shared" si="119"/>
        <v>9.93248</v>
      </c>
      <c r="BA187" s="266">
        <f t="shared" si="131"/>
        <v>2</v>
      </c>
      <c r="BB187" s="92">
        <f t="shared" si="120"/>
        <v>19.86496</v>
      </c>
    </row>
    <row r="188" spans="1:54" x14ac:dyDescent="0.2">
      <c r="A188" s="278">
        <f t="shared" si="132"/>
        <v>2024</v>
      </c>
      <c r="B188" s="123">
        <f t="shared" si="94"/>
        <v>6</v>
      </c>
      <c r="C188" s="257">
        <f t="shared" si="145"/>
        <v>3</v>
      </c>
      <c r="D188" s="258" t="str">
        <f t="shared" si="145"/>
        <v>단C</v>
      </c>
      <c r="E188" s="259">
        <f t="shared" si="145"/>
        <v>0</v>
      </c>
      <c r="F188" s="260">
        <f t="shared" si="145"/>
        <v>0.02</v>
      </c>
      <c r="G188" s="259">
        <f t="shared" si="95"/>
        <v>0</v>
      </c>
      <c r="H188" s="260">
        <f t="shared" si="96"/>
        <v>0.6</v>
      </c>
      <c r="I188" s="259">
        <f t="shared" si="133"/>
        <v>0</v>
      </c>
      <c r="J188" s="259">
        <f t="shared" si="97"/>
        <v>1</v>
      </c>
      <c r="K188" s="261">
        <f t="shared" si="98"/>
        <v>1.05</v>
      </c>
      <c r="L188" s="259">
        <f t="shared" si="99"/>
        <v>1</v>
      </c>
      <c r="M188" s="262">
        <f t="shared" si="134"/>
        <v>1E-3</v>
      </c>
      <c r="N188" s="259">
        <f t="shared" si="135"/>
        <v>0</v>
      </c>
      <c r="O188" s="259">
        <f t="shared" si="100"/>
        <v>0</v>
      </c>
      <c r="P188" s="260">
        <f t="shared" si="136"/>
        <v>0.5</v>
      </c>
      <c r="Q188" s="259" t="b">
        <f t="shared" si="101"/>
        <v>0</v>
      </c>
      <c r="R188" s="260">
        <f t="shared" si="102"/>
        <v>0.5</v>
      </c>
      <c r="S188" s="259">
        <f t="shared" si="103"/>
        <v>0</v>
      </c>
      <c r="T188" s="259">
        <f t="shared" si="125"/>
        <v>0</v>
      </c>
      <c r="U188" s="259">
        <f t="shared" si="104"/>
        <v>0</v>
      </c>
      <c r="V188" s="259" t="b">
        <f t="shared" si="137"/>
        <v>1</v>
      </c>
      <c r="W188" s="262">
        <f t="shared" si="138"/>
        <v>1.4E-3</v>
      </c>
      <c r="X188" s="259">
        <f t="shared" si="105"/>
        <v>0</v>
      </c>
      <c r="Y188" s="260">
        <f t="shared" si="126"/>
        <v>0.5</v>
      </c>
      <c r="Z188" s="259">
        <f t="shared" si="106"/>
        <v>0</v>
      </c>
      <c r="AA188" s="259">
        <f t="shared" si="127"/>
        <v>0</v>
      </c>
      <c r="AB188" s="259">
        <f t="shared" si="107"/>
        <v>0</v>
      </c>
      <c r="AC188" s="263">
        <f t="shared" si="139"/>
        <v>0.2</v>
      </c>
      <c r="AD188" s="259">
        <f t="shared" si="108"/>
        <v>0</v>
      </c>
      <c r="AE188" s="259">
        <f t="shared" si="109"/>
        <v>830</v>
      </c>
      <c r="AF188" s="264">
        <f t="shared" si="146"/>
        <v>50</v>
      </c>
      <c r="AG188" s="265">
        <f t="shared" si="146"/>
        <v>1</v>
      </c>
      <c r="AH188" s="265">
        <f t="shared" si="146"/>
        <v>1.1000000000000001</v>
      </c>
      <c r="AI188" s="265">
        <f t="shared" si="146"/>
        <v>1.25</v>
      </c>
      <c r="AJ188" s="278">
        <f t="shared" si="146"/>
        <v>2010</v>
      </c>
      <c r="AK188" s="278">
        <f t="shared" si="110"/>
        <v>14</v>
      </c>
      <c r="AL188" s="260">
        <f t="shared" si="129"/>
        <v>0.02</v>
      </c>
      <c r="AM188" s="260">
        <f t="shared" si="111"/>
        <v>0.19999999999999996</v>
      </c>
      <c r="AN188" s="260">
        <f t="shared" si="112"/>
        <v>0.72</v>
      </c>
      <c r="AO188" s="259">
        <f t="shared" si="113"/>
        <v>41085.000000000007</v>
      </c>
      <c r="AP188" s="261">
        <f t="shared" si="114"/>
        <v>0.6</v>
      </c>
      <c r="AQ188" s="259">
        <f t="shared" si="121"/>
        <v>24651.000000000004</v>
      </c>
      <c r="AR188" s="259">
        <f t="shared" si="115"/>
        <v>3</v>
      </c>
      <c r="AS188" s="262">
        <f t="shared" si="140"/>
        <v>5.9999999999999995E-4</v>
      </c>
      <c r="AT188" s="259">
        <f t="shared" si="141"/>
        <v>1.899999999999999</v>
      </c>
      <c r="AU188" s="259">
        <f t="shared" si="116"/>
        <v>12.890600000000003</v>
      </c>
      <c r="AV188" s="260">
        <f t="shared" si="142"/>
        <v>0</v>
      </c>
      <c r="AW188" s="259">
        <f t="shared" si="117"/>
        <v>12.890600000000003</v>
      </c>
      <c r="AX188" s="259">
        <f t="shared" si="130"/>
        <v>13.581907500000002</v>
      </c>
      <c r="AY188" s="259">
        <f t="shared" si="118"/>
        <v>12.890600000000003</v>
      </c>
      <c r="AZ188" s="92">
        <f t="shared" si="119"/>
        <v>12.890600000000003</v>
      </c>
      <c r="BA188" s="266">
        <f t="shared" si="131"/>
        <v>3</v>
      </c>
      <c r="BB188" s="92">
        <f t="shared" si="120"/>
        <v>38.671800000000005</v>
      </c>
    </row>
    <row r="189" spans="1:54" x14ac:dyDescent="0.2">
      <c r="A189" s="278">
        <f t="shared" si="132"/>
        <v>2024</v>
      </c>
      <c r="B189" s="123">
        <f t="shared" ref="B189:B252" si="147">A189-$E$1+1</f>
        <v>6</v>
      </c>
      <c r="C189" s="257">
        <f t="shared" si="145"/>
        <v>4</v>
      </c>
      <c r="D189" s="258" t="str">
        <f t="shared" si="145"/>
        <v>단D</v>
      </c>
      <c r="E189" s="259">
        <f t="shared" si="145"/>
        <v>0</v>
      </c>
      <c r="F189" s="260">
        <f t="shared" si="145"/>
        <v>0.03</v>
      </c>
      <c r="G189" s="259">
        <f t="shared" ref="G189:G252" si="148">E189*(1+F189)^(B189-1)</f>
        <v>0</v>
      </c>
      <c r="H189" s="260">
        <f t="shared" ref="H189:H252" si="149">VLOOKUP(A189,$M$39:$N$55,2,FALSE)</f>
        <v>0.6</v>
      </c>
      <c r="I189" s="259">
        <f t="shared" si="133"/>
        <v>0</v>
      </c>
      <c r="J189" s="259">
        <f t="shared" ref="J189:J252" si="150">MATCH(G189,$AB$47:$AB$49,1)</f>
        <v>1</v>
      </c>
      <c r="K189" s="261">
        <f t="shared" ref="K189:K252" si="151">INDEX($AC$47:$AC$49,J189)</f>
        <v>1.05</v>
      </c>
      <c r="L189" s="259">
        <f t="shared" ref="L189:L252" si="152">MATCH(I189,$C$39:$C$42,1)</f>
        <v>1</v>
      </c>
      <c r="M189" s="262">
        <f t="shared" si="134"/>
        <v>1E-3</v>
      </c>
      <c r="N189" s="259">
        <f t="shared" si="135"/>
        <v>0</v>
      </c>
      <c r="O189" s="259">
        <f t="shared" ref="O189:O252" si="153">I189*M189-N189</f>
        <v>0</v>
      </c>
      <c r="P189" s="260">
        <f t="shared" si="136"/>
        <v>0.5</v>
      </c>
      <c r="Q189" s="259" t="b">
        <f t="shared" ref="Q189:Q252" si="154">AND(O189&gt;$E$45,P189=$E$44)</f>
        <v>0</v>
      </c>
      <c r="R189" s="260">
        <f t="shared" ref="R189:R252" si="155">IF(Q189,$E$46,P189)</f>
        <v>0.5</v>
      </c>
      <c r="S189" s="259">
        <f t="shared" ref="S189:S252" si="156">O189*(1-R189)</f>
        <v>0</v>
      </c>
      <c r="T189" s="259">
        <f t="shared" si="125"/>
        <v>0</v>
      </c>
      <c r="U189" s="259">
        <f t="shared" ref="U189:U252" si="157">MIN(S189,T189)</f>
        <v>0</v>
      </c>
      <c r="V189" s="259" t="b">
        <f t="shared" si="137"/>
        <v>1</v>
      </c>
      <c r="W189" s="262">
        <f t="shared" si="138"/>
        <v>1.4E-3</v>
      </c>
      <c r="X189" s="259">
        <f t="shared" ref="X189:X252" si="158">I189*V189*W189</f>
        <v>0</v>
      </c>
      <c r="Y189" s="260">
        <f t="shared" si="126"/>
        <v>0.5</v>
      </c>
      <c r="Z189" s="259">
        <f t="shared" ref="Z189:Z252" si="159">X189*(1-Y189)</f>
        <v>0</v>
      </c>
      <c r="AA189" s="259">
        <f t="shared" si="127"/>
        <v>0</v>
      </c>
      <c r="AB189" s="259">
        <f t="shared" ref="AB189:AB252" si="160">MIN(Z189,AA189)</f>
        <v>0</v>
      </c>
      <c r="AC189" s="263">
        <f t="shared" si="139"/>
        <v>0.2</v>
      </c>
      <c r="AD189" s="259">
        <f t="shared" ref="AD189:AD252" si="161">U189*AC189</f>
        <v>0</v>
      </c>
      <c r="AE189" s="259">
        <f t="shared" ref="AE189:AE252" si="162">VLOOKUP($A189,$X$39:$Y$55,2,FALSE)</f>
        <v>830</v>
      </c>
      <c r="AF189" s="264">
        <f t="shared" si="146"/>
        <v>60</v>
      </c>
      <c r="AG189" s="265">
        <f t="shared" si="146"/>
        <v>1</v>
      </c>
      <c r="AH189" s="265">
        <f t="shared" si="146"/>
        <v>1.1000000000000001</v>
      </c>
      <c r="AI189" s="265">
        <f t="shared" si="146"/>
        <v>1.25</v>
      </c>
      <c r="AJ189" s="278">
        <f t="shared" si="146"/>
        <v>2010</v>
      </c>
      <c r="AK189" s="278">
        <f t="shared" ref="AK189:AK252" si="163">A189-AJ189</f>
        <v>14</v>
      </c>
      <c r="AL189" s="260">
        <f t="shared" si="129"/>
        <v>0.02</v>
      </c>
      <c r="AM189" s="260">
        <f t="shared" ref="AM189:AM252" si="164">IFERROR(VLOOKUP(AL189,$AC$39:$AD$43,2,FALSE),)</f>
        <v>0.19999999999999996</v>
      </c>
      <c r="AN189" s="260">
        <f t="shared" ref="AN189:AN252" si="165">MAX(1-AL189*AK189,AM189)</f>
        <v>0.72</v>
      </c>
      <c r="AO189" s="259">
        <f t="shared" ref="AO189:AO252" si="166">AE189*AF189*AG189*AH189*AI189*AN189</f>
        <v>49302.000000000007</v>
      </c>
      <c r="AP189" s="261">
        <f t="shared" ref="AP189:AP252" si="167">H189</f>
        <v>0.6</v>
      </c>
      <c r="AQ189" s="259">
        <f t="shared" si="121"/>
        <v>29581.200000000004</v>
      </c>
      <c r="AR189" s="259">
        <f t="shared" ref="AR189:AR252" si="168">MATCH($AQ189,$H$39:$H$44,1)</f>
        <v>4</v>
      </c>
      <c r="AS189" s="262">
        <f t="shared" si="140"/>
        <v>8.0000000000000004E-4</v>
      </c>
      <c r="AT189" s="259">
        <f t="shared" si="141"/>
        <v>7.1000000000000014</v>
      </c>
      <c r="AU189" s="259">
        <f t="shared" ref="AU189:AU252" si="169">(AQ189*AS189-AT189)</f>
        <v>16.564960000000003</v>
      </c>
      <c r="AV189" s="260">
        <f t="shared" si="142"/>
        <v>0</v>
      </c>
      <c r="AW189" s="259">
        <f t="shared" ref="AW189:AW252" si="170">AU189*(1-AV189)</f>
        <v>16.564960000000003</v>
      </c>
      <c r="AX189" s="259">
        <f t="shared" si="130"/>
        <v>17.468052</v>
      </c>
      <c r="AY189" s="259">
        <f t="shared" ref="AY189:AY252" si="171">MIN(AW189,AX189)</f>
        <v>16.564960000000003</v>
      </c>
      <c r="AZ189" s="92">
        <f t="shared" ref="AZ189:AZ252" si="172">U189+AB189+AD189+AY189</f>
        <v>16.564960000000003</v>
      </c>
      <c r="BA189" s="266">
        <f t="shared" si="131"/>
        <v>4</v>
      </c>
      <c r="BB189" s="92">
        <f t="shared" ref="BB189:BB252" si="173">AZ189*BA189</f>
        <v>66.259840000000011</v>
      </c>
    </row>
    <row r="190" spans="1:54" x14ac:dyDescent="0.2">
      <c r="A190" s="278">
        <f t="shared" si="132"/>
        <v>2024</v>
      </c>
      <c r="B190" s="123">
        <f t="shared" si="147"/>
        <v>6</v>
      </c>
      <c r="C190" s="257">
        <f t="shared" si="145"/>
        <v>5</v>
      </c>
      <c r="D190" s="258" t="str">
        <f t="shared" si="145"/>
        <v>단E</v>
      </c>
      <c r="E190" s="259">
        <f t="shared" si="145"/>
        <v>0</v>
      </c>
      <c r="F190" s="260">
        <f t="shared" si="145"/>
        <v>0.04</v>
      </c>
      <c r="G190" s="259">
        <f t="shared" si="148"/>
        <v>0</v>
      </c>
      <c r="H190" s="260">
        <f t="shared" si="149"/>
        <v>0.6</v>
      </c>
      <c r="I190" s="259">
        <f t="shared" si="133"/>
        <v>0</v>
      </c>
      <c r="J190" s="259">
        <f t="shared" si="150"/>
        <v>1</v>
      </c>
      <c r="K190" s="261">
        <f t="shared" si="151"/>
        <v>1.05</v>
      </c>
      <c r="L190" s="259">
        <f t="shared" si="152"/>
        <v>1</v>
      </c>
      <c r="M190" s="262">
        <f t="shared" si="134"/>
        <v>1E-3</v>
      </c>
      <c r="N190" s="259">
        <f t="shared" si="135"/>
        <v>0</v>
      </c>
      <c r="O190" s="259">
        <f t="shared" si="153"/>
        <v>0</v>
      </c>
      <c r="P190" s="260">
        <f t="shared" si="136"/>
        <v>0.25</v>
      </c>
      <c r="Q190" s="259" t="b">
        <f t="shared" si="154"/>
        <v>0</v>
      </c>
      <c r="R190" s="260">
        <f t="shared" si="155"/>
        <v>0.25</v>
      </c>
      <c r="S190" s="259">
        <f t="shared" si="156"/>
        <v>0</v>
      </c>
      <c r="T190" s="259">
        <f t="shared" si="125"/>
        <v>0</v>
      </c>
      <c r="U190" s="259">
        <f t="shared" si="157"/>
        <v>0</v>
      </c>
      <c r="V190" s="259" t="b">
        <f t="shared" si="137"/>
        <v>1</v>
      </c>
      <c r="W190" s="262">
        <f t="shared" si="138"/>
        <v>1.4E-3</v>
      </c>
      <c r="X190" s="259">
        <f t="shared" si="158"/>
        <v>0</v>
      </c>
      <c r="Y190" s="260">
        <f t="shared" si="126"/>
        <v>0.25</v>
      </c>
      <c r="Z190" s="259">
        <f t="shared" si="159"/>
        <v>0</v>
      </c>
      <c r="AA190" s="259">
        <f t="shared" si="127"/>
        <v>0</v>
      </c>
      <c r="AB190" s="259">
        <f t="shared" si="160"/>
        <v>0</v>
      </c>
      <c r="AC190" s="263">
        <f t="shared" si="139"/>
        <v>0.2</v>
      </c>
      <c r="AD190" s="259">
        <f t="shared" si="161"/>
        <v>0</v>
      </c>
      <c r="AE190" s="259">
        <f t="shared" si="162"/>
        <v>830</v>
      </c>
      <c r="AF190" s="264">
        <f t="shared" si="146"/>
        <v>85</v>
      </c>
      <c r="AG190" s="265">
        <f t="shared" si="146"/>
        <v>1</v>
      </c>
      <c r="AH190" s="265">
        <f t="shared" si="146"/>
        <v>1.1000000000000001</v>
      </c>
      <c r="AI190" s="265">
        <f t="shared" si="146"/>
        <v>1.25</v>
      </c>
      <c r="AJ190" s="278">
        <f t="shared" si="146"/>
        <v>2010</v>
      </c>
      <c r="AK190" s="278">
        <f t="shared" si="163"/>
        <v>14</v>
      </c>
      <c r="AL190" s="260">
        <f t="shared" si="129"/>
        <v>0.02</v>
      </c>
      <c r="AM190" s="260">
        <f t="shared" si="164"/>
        <v>0.19999999999999996</v>
      </c>
      <c r="AN190" s="260">
        <f t="shared" si="165"/>
        <v>0.72</v>
      </c>
      <c r="AO190" s="259">
        <f t="shared" si="166"/>
        <v>69844.5</v>
      </c>
      <c r="AP190" s="261">
        <f t="shared" si="167"/>
        <v>0.6</v>
      </c>
      <c r="AQ190" s="259">
        <f t="shared" ref="AQ190:AQ253" si="174">AO190*AP190</f>
        <v>41906.699999999997</v>
      </c>
      <c r="AR190" s="259">
        <f t="shared" si="168"/>
        <v>5</v>
      </c>
      <c r="AS190" s="262">
        <f t="shared" si="140"/>
        <v>1E-3</v>
      </c>
      <c r="AT190" s="259">
        <f t="shared" si="141"/>
        <v>14.899999999999999</v>
      </c>
      <c r="AU190" s="259">
        <f t="shared" si="169"/>
        <v>27.006700000000002</v>
      </c>
      <c r="AV190" s="260">
        <f t="shared" si="142"/>
        <v>0</v>
      </c>
      <c r="AW190" s="259">
        <f t="shared" si="170"/>
        <v>27.006700000000002</v>
      </c>
      <c r="AX190" s="259">
        <f t="shared" si="130"/>
        <v>28.489571250000001</v>
      </c>
      <c r="AY190" s="259">
        <f t="shared" si="171"/>
        <v>27.006700000000002</v>
      </c>
      <c r="AZ190" s="92">
        <f t="shared" si="172"/>
        <v>27.006700000000002</v>
      </c>
      <c r="BA190" s="266">
        <f t="shared" si="131"/>
        <v>5</v>
      </c>
      <c r="BB190" s="92">
        <f t="shared" si="173"/>
        <v>135.0335</v>
      </c>
    </row>
    <row r="191" spans="1:54" x14ac:dyDescent="0.2">
      <c r="A191" s="278">
        <f t="shared" si="132"/>
        <v>2024</v>
      </c>
      <c r="B191" s="123">
        <f t="shared" si="147"/>
        <v>6</v>
      </c>
      <c r="C191" s="257">
        <f t="shared" si="145"/>
        <v>6</v>
      </c>
      <c r="D191" s="258" t="str">
        <f t="shared" si="145"/>
        <v>단F</v>
      </c>
      <c r="E191" s="259">
        <f t="shared" si="145"/>
        <v>0</v>
      </c>
      <c r="F191" s="260">
        <f t="shared" si="145"/>
        <v>0.05</v>
      </c>
      <c r="G191" s="259">
        <f t="shared" si="148"/>
        <v>0</v>
      </c>
      <c r="H191" s="260">
        <f t="shared" si="149"/>
        <v>0.6</v>
      </c>
      <c r="I191" s="259">
        <f t="shared" si="133"/>
        <v>0</v>
      </c>
      <c r="J191" s="259">
        <f t="shared" si="150"/>
        <v>1</v>
      </c>
      <c r="K191" s="261">
        <f t="shared" si="151"/>
        <v>1.05</v>
      </c>
      <c r="L191" s="259">
        <f t="shared" si="152"/>
        <v>1</v>
      </c>
      <c r="M191" s="262">
        <f t="shared" si="134"/>
        <v>1E-3</v>
      </c>
      <c r="N191" s="259">
        <f t="shared" si="135"/>
        <v>0</v>
      </c>
      <c r="O191" s="259">
        <f t="shared" si="153"/>
        <v>0</v>
      </c>
      <c r="P191" s="260">
        <f t="shared" si="136"/>
        <v>0</v>
      </c>
      <c r="Q191" s="259" t="b">
        <f t="shared" si="154"/>
        <v>0</v>
      </c>
      <c r="R191" s="260">
        <f t="shared" si="155"/>
        <v>0</v>
      </c>
      <c r="S191" s="259">
        <f t="shared" si="156"/>
        <v>0</v>
      </c>
      <c r="T191" s="259">
        <f t="shared" si="125"/>
        <v>0</v>
      </c>
      <c r="U191" s="259">
        <f t="shared" si="157"/>
        <v>0</v>
      </c>
      <c r="V191" s="259" t="b">
        <f t="shared" si="137"/>
        <v>1</v>
      </c>
      <c r="W191" s="262">
        <f t="shared" si="138"/>
        <v>1.4E-3</v>
      </c>
      <c r="X191" s="259">
        <f t="shared" si="158"/>
        <v>0</v>
      </c>
      <c r="Y191" s="260">
        <f t="shared" si="126"/>
        <v>0</v>
      </c>
      <c r="Z191" s="259">
        <f t="shared" si="159"/>
        <v>0</v>
      </c>
      <c r="AA191" s="259">
        <f t="shared" si="127"/>
        <v>0</v>
      </c>
      <c r="AB191" s="259">
        <f t="shared" si="160"/>
        <v>0</v>
      </c>
      <c r="AC191" s="263">
        <f t="shared" si="139"/>
        <v>0.2</v>
      </c>
      <c r="AD191" s="259">
        <f t="shared" si="161"/>
        <v>0</v>
      </c>
      <c r="AE191" s="259">
        <f t="shared" si="162"/>
        <v>830</v>
      </c>
      <c r="AF191" s="264">
        <f t="shared" si="146"/>
        <v>90</v>
      </c>
      <c r="AG191" s="265">
        <f t="shared" si="146"/>
        <v>1</v>
      </c>
      <c r="AH191" s="265">
        <f t="shared" si="146"/>
        <v>1.1000000000000001</v>
      </c>
      <c r="AI191" s="265">
        <f t="shared" si="146"/>
        <v>1.25</v>
      </c>
      <c r="AJ191" s="278">
        <f t="shared" si="146"/>
        <v>2010</v>
      </c>
      <c r="AK191" s="278">
        <f t="shared" si="163"/>
        <v>14</v>
      </c>
      <c r="AL191" s="260">
        <f t="shared" si="129"/>
        <v>0.02</v>
      </c>
      <c r="AM191" s="260">
        <f t="shared" si="164"/>
        <v>0.19999999999999996</v>
      </c>
      <c r="AN191" s="260">
        <f t="shared" si="165"/>
        <v>0.72</v>
      </c>
      <c r="AO191" s="259">
        <f t="shared" si="166"/>
        <v>73953</v>
      </c>
      <c r="AP191" s="261">
        <f t="shared" si="167"/>
        <v>0.6</v>
      </c>
      <c r="AQ191" s="259">
        <f t="shared" si="174"/>
        <v>44371.799999999996</v>
      </c>
      <c r="AR191" s="259">
        <f t="shared" si="168"/>
        <v>5</v>
      </c>
      <c r="AS191" s="262">
        <f t="shared" si="140"/>
        <v>1E-3</v>
      </c>
      <c r="AT191" s="259">
        <f t="shared" si="141"/>
        <v>14.899999999999999</v>
      </c>
      <c r="AU191" s="259">
        <f t="shared" si="169"/>
        <v>29.471799999999995</v>
      </c>
      <c r="AV191" s="260">
        <f t="shared" si="142"/>
        <v>0</v>
      </c>
      <c r="AW191" s="259">
        <f t="shared" si="170"/>
        <v>29.471799999999995</v>
      </c>
      <c r="AX191" s="259">
        <f t="shared" si="130"/>
        <v>31.085722499999999</v>
      </c>
      <c r="AY191" s="259">
        <f t="shared" si="171"/>
        <v>29.471799999999995</v>
      </c>
      <c r="AZ191" s="92">
        <f t="shared" si="172"/>
        <v>29.471799999999995</v>
      </c>
      <c r="BA191" s="266">
        <f t="shared" si="131"/>
        <v>5</v>
      </c>
      <c r="BB191" s="92">
        <f t="shared" si="173"/>
        <v>147.35899999999998</v>
      </c>
    </row>
    <row r="192" spans="1:54" x14ac:dyDescent="0.2">
      <c r="A192" s="278">
        <f t="shared" si="132"/>
        <v>2024</v>
      </c>
      <c r="B192" s="123">
        <f t="shared" si="147"/>
        <v>6</v>
      </c>
      <c r="C192" s="257">
        <f t="shared" si="145"/>
        <v>7</v>
      </c>
      <c r="D192" s="258" t="str">
        <f t="shared" si="145"/>
        <v>장A</v>
      </c>
      <c r="E192" s="259">
        <f t="shared" si="145"/>
        <v>0</v>
      </c>
      <c r="F192" s="260">
        <f t="shared" si="145"/>
        <v>0.01</v>
      </c>
      <c r="G192" s="259">
        <f t="shared" si="148"/>
        <v>0</v>
      </c>
      <c r="H192" s="260">
        <f t="shared" si="149"/>
        <v>0.6</v>
      </c>
      <c r="I192" s="259">
        <f t="shared" si="133"/>
        <v>0</v>
      </c>
      <c r="J192" s="259">
        <f t="shared" si="150"/>
        <v>1</v>
      </c>
      <c r="K192" s="261">
        <f t="shared" si="151"/>
        <v>1.05</v>
      </c>
      <c r="L192" s="259">
        <f t="shared" si="152"/>
        <v>1</v>
      </c>
      <c r="M192" s="262">
        <f t="shared" si="134"/>
        <v>1E-3</v>
      </c>
      <c r="N192" s="259">
        <f t="shared" si="135"/>
        <v>0</v>
      </c>
      <c r="O192" s="259">
        <f t="shared" si="153"/>
        <v>0</v>
      </c>
      <c r="P192" s="260">
        <f t="shared" si="136"/>
        <v>1</v>
      </c>
      <c r="Q192" s="259" t="b">
        <f t="shared" si="154"/>
        <v>0</v>
      </c>
      <c r="R192" s="260">
        <f t="shared" si="155"/>
        <v>1</v>
      </c>
      <c r="S192" s="259">
        <f t="shared" si="156"/>
        <v>0</v>
      </c>
      <c r="T192" s="259">
        <f t="shared" si="125"/>
        <v>0</v>
      </c>
      <c r="U192" s="259">
        <f t="shared" si="157"/>
        <v>0</v>
      </c>
      <c r="V192" s="259" t="b">
        <f t="shared" si="137"/>
        <v>1</v>
      </c>
      <c r="W192" s="262">
        <f t="shared" si="138"/>
        <v>1.4E-3</v>
      </c>
      <c r="X192" s="259">
        <f t="shared" si="158"/>
        <v>0</v>
      </c>
      <c r="Y192" s="260">
        <f t="shared" si="126"/>
        <v>1</v>
      </c>
      <c r="Z192" s="259">
        <f t="shared" si="159"/>
        <v>0</v>
      </c>
      <c r="AA192" s="259">
        <f t="shared" si="127"/>
        <v>0</v>
      </c>
      <c r="AB192" s="259">
        <f t="shared" si="160"/>
        <v>0</v>
      </c>
      <c r="AC192" s="263">
        <f t="shared" si="139"/>
        <v>0.2</v>
      </c>
      <c r="AD192" s="259">
        <f t="shared" si="161"/>
        <v>0</v>
      </c>
      <c r="AE192" s="259">
        <f t="shared" si="162"/>
        <v>830</v>
      </c>
      <c r="AF192" s="264">
        <f t="shared" si="146"/>
        <v>30</v>
      </c>
      <c r="AG192" s="265">
        <f t="shared" si="146"/>
        <v>1</v>
      </c>
      <c r="AH192" s="265">
        <f t="shared" si="146"/>
        <v>1.1000000000000001</v>
      </c>
      <c r="AI192" s="265">
        <f t="shared" si="146"/>
        <v>1.25</v>
      </c>
      <c r="AJ192" s="278">
        <f t="shared" si="146"/>
        <v>2010</v>
      </c>
      <c r="AK192" s="278">
        <f t="shared" si="163"/>
        <v>14</v>
      </c>
      <c r="AL192" s="260">
        <f t="shared" si="129"/>
        <v>0.02</v>
      </c>
      <c r="AM192" s="260">
        <f t="shared" si="164"/>
        <v>0.19999999999999996</v>
      </c>
      <c r="AN192" s="260">
        <f t="shared" si="165"/>
        <v>0.72</v>
      </c>
      <c r="AO192" s="259">
        <f t="shared" si="166"/>
        <v>24651.000000000004</v>
      </c>
      <c r="AP192" s="261">
        <f t="shared" si="167"/>
        <v>0.6</v>
      </c>
      <c r="AQ192" s="259">
        <f t="shared" si="174"/>
        <v>14790.600000000002</v>
      </c>
      <c r="AR192" s="259">
        <f t="shared" si="168"/>
        <v>3</v>
      </c>
      <c r="AS192" s="262">
        <f t="shared" si="140"/>
        <v>5.9999999999999995E-4</v>
      </c>
      <c r="AT192" s="259">
        <f t="shared" si="141"/>
        <v>1.899999999999999</v>
      </c>
      <c r="AU192" s="259">
        <f t="shared" si="169"/>
        <v>6.9743600000000026</v>
      </c>
      <c r="AV192" s="260">
        <f t="shared" si="142"/>
        <v>0</v>
      </c>
      <c r="AW192" s="259">
        <f t="shared" si="170"/>
        <v>6.9743600000000026</v>
      </c>
      <c r="AX192" s="259">
        <f t="shared" si="130"/>
        <v>7.351144500000002</v>
      </c>
      <c r="AY192" s="259">
        <f t="shared" si="171"/>
        <v>6.9743600000000026</v>
      </c>
      <c r="AZ192" s="92">
        <f t="shared" si="172"/>
        <v>6.9743600000000026</v>
      </c>
      <c r="BA192" s="266">
        <f t="shared" si="131"/>
        <v>5</v>
      </c>
      <c r="BB192" s="92">
        <f t="shared" si="173"/>
        <v>34.871800000000015</v>
      </c>
    </row>
    <row r="193" spans="1:54" x14ac:dyDescent="0.2">
      <c r="A193" s="278">
        <f t="shared" si="132"/>
        <v>2024</v>
      </c>
      <c r="B193" s="123">
        <f t="shared" si="147"/>
        <v>6</v>
      </c>
      <c r="C193" s="257">
        <f t="shared" si="145"/>
        <v>8</v>
      </c>
      <c r="D193" s="258" t="str">
        <f t="shared" si="145"/>
        <v>장B</v>
      </c>
      <c r="E193" s="259">
        <f t="shared" si="145"/>
        <v>0</v>
      </c>
      <c r="F193" s="260">
        <f t="shared" si="145"/>
        <v>0.02</v>
      </c>
      <c r="G193" s="259">
        <f t="shared" si="148"/>
        <v>0</v>
      </c>
      <c r="H193" s="260">
        <f t="shared" si="149"/>
        <v>0.6</v>
      </c>
      <c r="I193" s="259">
        <f t="shared" si="133"/>
        <v>0</v>
      </c>
      <c r="J193" s="259">
        <f t="shared" si="150"/>
        <v>1</v>
      </c>
      <c r="K193" s="261">
        <f t="shared" si="151"/>
        <v>1.05</v>
      </c>
      <c r="L193" s="259">
        <f t="shared" si="152"/>
        <v>1</v>
      </c>
      <c r="M193" s="262">
        <f t="shared" si="134"/>
        <v>1E-3</v>
      </c>
      <c r="N193" s="259">
        <f t="shared" si="135"/>
        <v>0</v>
      </c>
      <c r="O193" s="259">
        <f t="shared" si="153"/>
        <v>0</v>
      </c>
      <c r="P193" s="260">
        <f t="shared" si="136"/>
        <v>0.75</v>
      </c>
      <c r="Q193" s="259" t="b">
        <f t="shared" si="154"/>
        <v>0</v>
      </c>
      <c r="R193" s="260">
        <f t="shared" si="155"/>
        <v>0.75</v>
      </c>
      <c r="S193" s="259">
        <f t="shared" si="156"/>
        <v>0</v>
      </c>
      <c r="T193" s="259">
        <f t="shared" si="125"/>
        <v>0</v>
      </c>
      <c r="U193" s="259">
        <f t="shared" si="157"/>
        <v>0</v>
      </c>
      <c r="V193" s="259" t="b">
        <f t="shared" si="137"/>
        <v>1</v>
      </c>
      <c r="W193" s="262">
        <f t="shared" si="138"/>
        <v>1.4E-3</v>
      </c>
      <c r="X193" s="259">
        <f t="shared" si="158"/>
        <v>0</v>
      </c>
      <c r="Y193" s="260">
        <f t="shared" si="126"/>
        <v>0.75</v>
      </c>
      <c r="Z193" s="259">
        <f t="shared" si="159"/>
        <v>0</v>
      </c>
      <c r="AA193" s="259">
        <f t="shared" si="127"/>
        <v>0</v>
      </c>
      <c r="AB193" s="259">
        <f t="shared" si="160"/>
        <v>0</v>
      </c>
      <c r="AC193" s="263">
        <f t="shared" si="139"/>
        <v>0.2</v>
      </c>
      <c r="AD193" s="259">
        <f t="shared" si="161"/>
        <v>0</v>
      </c>
      <c r="AE193" s="259">
        <f t="shared" si="162"/>
        <v>830</v>
      </c>
      <c r="AF193" s="264">
        <f t="shared" si="146"/>
        <v>50</v>
      </c>
      <c r="AG193" s="265">
        <f t="shared" si="146"/>
        <v>1</v>
      </c>
      <c r="AH193" s="265">
        <f t="shared" si="146"/>
        <v>1.1000000000000001</v>
      </c>
      <c r="AI193" s="265">
        <f t="shared" si="146"/>
        <v>1.25</v>
      </c>
      <c r="AJ193" s="278">
        <f t="shared" si="146"/>
        <v>2010</v>
      </c>
      <c r="AK193" s="278">
        <f t="shared" si="163"/>
        <v>14</v>
      </c>
      <c r="AL193" s="260">
        <f t="shared" si="129"/>
        <v>0.02</v>
      </c>
      <c r="AM193" s="260">
        <f t="shared" si="164"/>
        <v>0.19999999999999996</v>
      </c>
      <c r="AN193" s="260">
        <f t="shared" si="165"/>
        <v>0.72</v>
      </c>
      <c r="AO193" s="259">
        <f t="shared" si="166"/>
        <v>41085.000000000007</v>
      </c>
      <c r="AP193" s="261">
        <f t="shared" si="167"/>
        <v>0.6</v>
      </c>
      <c r="AQ193" s="259">
        <f t="shared" si="174"/>
        <v>24651.000000000004</v>
      </c>
      <c r="AR193" s="259">
        <f t="shared" si="168"/>
        <v>3</v>
      </c>
      <c r="AS193" s="262">
        <f t="shared" si="140"/>
        <v>5.9999999999999995E-4</v>
      </c>
      <c r="AT193" s="259">
        <f t="shared" si="141"/>
        <v>1.899999999999999</v>
      </c>
      <c r="AU193" s="259">
        <f t="shared" si="169"/>
        <v>12.890600000000003</v>
      </c>
      <c r="AV193" s="260">
        <f t="shared" si="142"/>
        <v>0</v>
      </c>
      <c r="AW193" s="259">
        <f t="shared" si="170"/>
        <v>12.890600000000003</v>
      </c>
      <c r="AX193" s="259">
        <f t="shared" si="130"/>
        <v>13.581907500000002</v>
      </c>
      <c r="AY193" s="259">
        <f t="shared" si="171"/>
        <v>12.890600000000003</v>
      </c>
      <c r="AZ193" s="92">
        <f t="shared" si="172"/>
        <v>12.890600000000003</v>
      </c>
      <c r="BA193" s="266">
        <f t="shared" si="131"/>
        <v>4</v>
      </c>
      <c r="BB193" s="92">
        <f t="shared" si="173"/>
        <v>51.562400000000011</v>
      </c>
    </row>
    <row r="194" spans="1:54" x14ac:dyDescent="0.2">
      <c r="A194" s="278">
        <f t="shared" si="132"/>
        <v>2024</v>
      </c>
      <c r="B194" s="123">
        <f t="shared" si="147"/>
        <v>6</v>
      </c>
      <c r="C194" s="257">
        <f t="shared" si="145"/>
        <v>9</v>
      </c>
      <c r="D194" s="258" t="str">
        <f t="shared" si="145"/>
        <v>장C</v>
      </c>
      <c r="E194" s="259">
        <f t="shared" si="145"/>
        <v>0</v>
      </c>
      <c r="F194" s="260">
        <f t="shared" si="145"/>
        <v>0.01</v>
      </c>
      <c r="G194" s="259">
        <f t="shared" si="148"/>
        <v>0</v>
      </c>
      <c r="H194" s="260">
        <f t="shared" si="149"/>
        <v>0.6</v>
      </c>
      <c r="I194" s="259">
        <f t="shared" si="133"/>
        <v>0</v>
      </c>
      <c r="J194" s="259">
        <f t="shared" si="150"/>
        <v>1</v>
      </c>
      <c r="K194" s="261">
        <f t="shared" si="151"/>
        <v>1.05</v>
      </c>
      <c r="L194" s="259">
        <f t="shared" si="152"/>
        <v>1</v>
      </c>
      <c r="M194" s="262">
        <f t="shared" si="134"/>
        <v>1E-3</v>
      </c>
      <c r="N194" s="259">
        <f t="shared" si="135"/>
        <v>0</v>
      </c>
      <c r="O194" s="259">
        <f t="shared" si="153"/>
        <v>0</v>
      </c>
      <c r="P194" s="260">
        <f t="shared" si="136"/>
        <v>0.75</v>
      </c>
      <c r="Q194" s="259" t="b">
        <f t="shared" si="154"/>
        <v>0</v>
      </c>
      <c r="R194" s="260">
        <f t="shared" si="155"/>
        <v>0.75</v>
      </c>
      <c r="S194" s="259">
        <f t="shared" si="156"/>
        <v>0</v>
      </c>
      <c r="T194" s="259">
        <f t="shared" si="125"/>
        <v>0</v>
      </c>
      <c r="U194" s="259">
        <f t="shared" si="157"/>
        <v>0</v>
      </c>
      <c r="V194" s="259" t="b">
        <f t="shared" si="137"/>
        <v>1</v>
      </c>
      <c r="W194" s="262">
        <f t="shared" si="138"/>
        <v>1.4E-3</v>
      </c>
      <c r="X194" s="259">
        <f t="shared" si="158"/>
        <v>0</v>
      </c>
      <c r="Y194" s="260">
        <f t="shared" si="126"/>
        <v>0.75</v>
      </c>
      <c r="Z194" s="259">
        <f t="shared" si="159"/>
        <v>0</v>
      </c>
      <c r="AA194" s="259">
        <f t="shared" si="127"/>
        <v>0</v>
      </c>
      <c r="AB194" s="259">
        <f t="shared" si="160"/>
        <v>0</v>
      </c>
      <c r="AC194" s="263">
        <f t="shared" si="139"/>
        <v>0.2</v>
      </c>
      <c r="AD194" s="259">
        <f t="shared" si="161"/>
        <v>0</v>
      </c>
      <c r="AE194" s="259">
        <f t="shared" si="162"/>
        <v>830</v>
      </c>
      <c r="AF194" s="264">
        <f t="shared" si="146"/>
        <v>60</v>
      </c>
      <c r="AG194" s="265">
        <f t="shared" si="146"/>
        <v>1</v>
      </c>
      <c r="AH194" s="265">
        <f t="shared" si="146"/>
        <v>1.1000000000000001</v>
      </c>
      <c r="AI194" s="265">
        <f t="shared" si="146"/>
        <v>1.25</v>
      </c>
      <c r="AJ194" s="278">
        <f t="shared" si="146"/>
        <v>2010</v>
      </c>
      <c r="AK194" s="278">
        <f t="shared" si="163"/>
        <v>14</v>
      </c>
      <c r="AL194" s="260">
        <f t="shared" si="129"/>
        <v>0.02</v>
      </c>
      <c r="AM194" s="260">
        <f t="shared" si="164"/>
        <v>0.19999999999999996</v>
      </c>
      <c r="AN194" s="260">
        <f t="shared" si="165"/>
        <v>0.72</v>
      </c>
      <c r="AO194" s="259">
        <f t="shared" si="166"/>
        <v>49302.000000000007</v>
      </c>
      <c r="AP194" s="261">
        <f t="shared" si="167"/>
        <v>0.6</v>
      </c>
      <c r="AQ194" s="259">
        <f t="shared" si="174"/>
        <v>29581.200000000004</v>
      </c>
      <c r="AR194" s="259">
        <f t="shared" si="168"/>
        <v>4</v>
      </c>
      <c r="AS194" s="262">
        <f t="shared" si="140"/>
        <v>8.0000000000000004E-4</v>
      </c>
      <c r="AT194" s="259">
        <f t="shared" si="141"/>
        <v>7.1000000000000014</v>
      </c>
      <c r="AU194" s="259">
        <f t="shared" si="169"/>
        <v>16.564960000000003</v>
      </c>
      <c r="AV194" s="260">
        <f t="shared" si="142"/>
        <v>0</v>
      </c>
      <c r="AW194" s="259">
        <f t="shared" si="170"/>
        <v>16.564960000000003</v>
      </c>
      <c r="AX194" s="259">
        <f t="shared" si="130"/>
        <v>17.468052</v>
      </c>
      <c r="AY194" s="259">
        <f t="shared" si="171"/>
        <v>16.564960000000003</v>
      </c>
      <c r="AZ194" s="92">
        <f t="shared" si="172"/>
        <v>16.564960000000003</v>
      </c>
      <c r="BA194" s="266">
        <f t="shared" si="131"/>
        <v>3</v>
      </c>
      <c r="BB194" s="92">
        <f t="shared" si="173"/>
        <v>49.694880000000012</v>
      </c>
    </row>
    <row r="195" spans="1:54" x14ac:dyDescent="0.2">
      <c r="A195" s="278">
        <f t="shared" si="132"/>
        <v>2024</v>
      </c>
      <c r="B195" s="123">
        <f t="shared" si="147"/>
        <v>6</v>
      </c>
      <c r="C195" s="257">
        <f t="shared" si="145"/>
        <v>10</v>
      </c>
      <c r="D195" s="258" t="str">
        <f t="shared" si="145"/>
        <v>장D</v>
      </c>
      <c r="E195" s="259">
        <f t="shared" si="145"/>
        <v>0</v>
      </c>
      <c r="F195" s="260">
        <f t="shared" si="145"/>
        <v>0.03</v>
      </c>
      <c r="G195" s="259">
        <f t="shared" si="148"/>
        <v>0</v>
      </c>
      <c r="H195" s="260">
        <f t="shared" si="149"/>
        <v>0.6</v>
      </c>
      <c r="I195" s="259">
        <f t="shared" si="133"/>
        <v>0</v>
      </c>
      <c r="J195" s="259">
        <f t="shared" si="150"/>
        <v>1</v>
      </c>
      <c r="K195" s="261">
        <f t="shared" si="151"/>
        <v>1.05</v>
      </c>
      <c r="L195" s="259">
        <f t="shared" si="152"/>
        <v>1</v>
      </c>
      <c r="M195" s="262">
        <f t="shared" si="134"/>
        <v>1E-3</v>
      </c>
      <c r="N195" s="259">
        <f t="shared" si="135"/>
        <v>0</v>
      </c>
      <c r="O195" s="259">
        <f t="shared" si="153"/>
        <v>0</v>
      </c>
      <c r="P195" s="260">
        <f t="shared" si="136"/>
        <v>0</v>
      </c>
      <c r="Q195" s="259" t="b">
        <f t="shared" si="154"/>
        <v>0</v>
      </c>
      <c r="R195" s="260">
        <f t="shared" si="155"/>
        <v>0</v>
      </c>
      <c r="S195" s="259">
        <f t="shared" si="156"/>
        <v>0</v>
      </c>
      <c r="T195" s="259">
        <f t="shared" si="125"/>
        <v>0</v>
      </c>
      <c r="U195" s="259">
        <f t="shared" si="157"/>
        <v>0</v>
      </c>
      <c r="V195" s="259" t="b">
        <f t="shared" si="137"/>
        <v>1</v>
      </c>
      <c r="W195" s="262">
        <f t="shared" si="138"/>
        <v>1.4E-3</v>
      </c>
      <c r="X195" s="259">
        <f t="shared" si="158"/>
        <v>0</v>
      </c>
      <c r="Y195" s="260">
        <f t="shared" si="126"/>
        <v>0</v>
      </c>
      <c r="Z195" s="259">
        <f t="shared" si="159"/>
        <v>0</v>
      </c>
      <c r="AA195" s="259">
        <f t="shared" si="127"/>
        <v>0</v>
      </c>
      <c r="AB195" s="259">
        <f t="shared" si="160"/>
        <v>0</v>
      </c>
      <c r="AC195" s="263">
        <f t="shared" si="139"/>
        <v>0.2</v>
      </c>
      <c r="AD195" s="259">
        <f t="shared" si="161"/>
        <v>0</v>
      </c>
      <c r="AE195" s="259">
        <f t="shared" si="162"/>
        <v>830</v>
      </c>
      <c r="AF195" s="264">
        <f t="shared" si="146"/>
        <v>90</v>
      </c>
      <c r="AG195" s="265">
        <f t="shared" si="146"/>
        <v>1</v>
      </c>
      <c r="AH195" s="265">
        <f t="shared" si="146"/>
        <v>1.1000000000000001</v>
      </c>
      <c r="AI195" s="265">
        <f t="shared" si="146"/>
        <v>1.25</v>
      </c>
      <c r="AJ195" s="278">
        <f t="shared" si="146"/>
        <v>2010</v>
      </c>
      <c r="AK195" s="278">
        <f t="shared" si="163"/>
        <v>14</v>
      </c>
      <c r="AL195" s="260">
        <f t="shared" si="129"/>
        <v>0.02</v>
      </c>
      <c r="AM195" s="260">
        <f t="shared" si="164"/>
        <v>0.19999999999999996</v>
      </c>
      <c r="AN195" s="260">
        <f t="shared" si="165"/>
        <v>0.72</v>
      </c>
      <c r="AO195" s="259">
        <f t="shared" si="166"/>
        <v>73953</v>
      </c>
      <c r="AP195" s="261">
        <f t="shared" si="167"/>
        <v>0.6</v>
      </c>
      <c r="AQ195" s="259">
        <f t="shared" si="174"/>
        <v>44371.799999999996</v>
      </c>
      <c r="AR195" s="259">
        <f t="shared" si="168"/>
        <v>5</v>
      </c>
      <c r="AS195" s="262">
        <f t="shared" si="140"/>
        <v>1E-3</v>
      </c>
      <c r="AT195" s="259">
        <f t="shared" si="141"/>
        <v>14.899999999999999</v>
      </c>
      <c r="AU195" s="259">
        <f t="shared" si="169"/>
        <v>29.471799999999995</v>
      </c>
      <c r="AV195" s="260">
        <f t="shared" si="142"/>
        <v>0</v>
      </c>
      <c r="AW195" s="259">
        <f t="shared" si="170"/>
        <v>29.471799999999995</v>
      </c>
      <c r="AX195" s="259">
        <f t="shared" si="130"/>
        <v>31.085722499999999</v>
      </c>
      <c r="AY195" s="259">
        <f t="shared" si="171"/>
        <v>29.471799999999995</v>
      </c>
      <c r="AZ195" s="92">
        <f t="shared" si="172"/>
        <v>29.471799999999995</v>
      </c>
      <c r="BA195" s="266">
        <f t="shared" si="131"/>
        <v>2</v>
      </c>
      <c r="BB195" s="92">
        <f t="shared" si="173"/>
        <v>58.943599999999989</v>
      </c>
    </row>
    <row r="196" spans="1:54" x14ac:dyDescent="0.2">
      <c r="A196" s="278">
        <f t="shared" si="132"/>
        <v>2024</v>
      </c>
      <c r="B196" s="123">
        <f t="shared" si="147"/>
        <v>6</v>
      </c>
      <c r="C196" s="257">
        <f t="shared" si="145"/>
        <v>11</v>
      </c>
      <c r="D196" s="258" t="str">
        <f t="shared" si="145"/>
        <v>미등록A</v>
      </c>
      <c r="E196" s="259">
        <f t="shared" si="145"/>
        <v>0</v>
      </c>
      <c r="F196" s="260">
        <f t="shared" si="145"/>
        <v>0.01</v>
      </c>
      <c r="G196" s="259">
        <f t="shared" si="148"/>
        <v>0</v>
      </c>
      <c r="H196" s="260">
        <f t="shared" si="149"/>
        <v>0.6</v>
      </c>
      <c r="I196" s="259">
        <f t="shared" si="133"/>
        <v>0</v>
      </c>
      <c r="J196" s="259">
        <f t="shared" si="150"/>
        <v>1</v>
      </c>
      <c r="K196" s="261">
        <f t="shared" si="151"/>
        <v>1.05</v>
      </c>
      <c r="L196" s="259">
        <f t="shared" si="152"/>
        <v>1</v>
      </c>
      <c r="M196" s="262">
        <f t="shared" si="134"/>
        <v>1E-3</v>
      </c>
      <c r="N196" s="259">
        <f t="shared" si="135"/>
        <v>0</v>
      </c>
      <c r="O196" s="259">
        <f t="shared" si="153"/>
        <v>0</v>
      </c>
      <c r="P196" s="260">
        <f t="shared" si="136"/>
        <v>0</v>
      </c>
      <c r="Q196" s="259" t="b">
        <f t="shared" si="154"/>
        <v>0</v>
      </c>
      <c r="R196" s="260">
        <f t="shared" si="155"/>
        <v>0</v>
      </c>
      <c r="S196" s="259">
        <f t="shared" si="156"/>
        <v>0</v>
      </c>
      <c r="T196" s="259">
        <f t="shared" si="125"/>
        <v>0</v>
      </c>
      <c r="U196" s="259">
        <f t="shared" si="157"/>
        <v>0</v>
      </c>
      <c r="V196" s="259" t="b">
        <f t="shared" si="137"/>
        <v>1</v>
      </c>
      <c r="W196" s="262">
        <f t="shared" si="138"/>
        <v>1.4E-3</v>
      </c>
      <c r="X196" s="259">
        <f t="shared" si="158"/>
        <v>0</v>
      </c>
      <c r="Y196" s="260">
        <f t="shared" si="126"/>
        <v>0</v>
      </c>
      <c r="Z196" s="259">
        <f t="shared" si="159"/>
        <v>0</v>
      </c>
      <c r="AA196" s="259">
        <f t="shared" si="127"/>
        <v>0</v>
      </c>
      <c r="AB196" s="259">
        <f t="shared" si="160"/>
        <v>0</v>
      </c>
      <c r="AC196" s="263">
        <f t="shared" si="139"/>
        <v>0.2</v>
      </c>
      <c r="AD196" s="259">
        <f t="shared" si="161"/>
        <v>0</v>
      </c>
      <c r="AE196" s="259">
        <f t="shared" si="162"/>
        <v>830</v>
      </c>
      <c r="AF196" s="264">
        <f t="shared" si="146"/>
        <v>92</v>
      </c>
      <c r="AG196" s="265">
        <f t="shared" si="146"/>
        <v>1</v>
      </c>
      <c r="AH196" s="265">
        <f t="shared" si="146"/>
        <v>1.1000000000000001</v>
      </c>
      <c r="AI196" s="265">
        <f t="shared" si="146"/>
        <v>1.24</v>
      </c>
      <c r="AJ196" s="278">
        <f t="shared" si="146"/>
        <v>1988</v>
      </c>
      <c r="AK196" s="278">
        <f t="shared" si="163"/>
        <v>36</v>
      </c>
      <c r="AL196" s="260">
        <f t="shared" si="129"/>
        <v>0.02</v>
      </c>
      <c r="AM196" s="260">
        <f t="shared" si="164"/>
        <v>0.19999999999999996</v>
      </c>
      <c r="AN196" s="260">
        <f t="shared" si="165"/>
        <v>0.28000000000000003</v>
      </c>
      <c r="AO196" s="259">
        <f t="shared" si="166"/>
        <v>29163.411200000002</v>
      </c>
      <c r="AP196" s="261">
        <f t="shared" si="167"/>
        <v>0.6</v>
      </c>
      <c r="AQ196" s="259">
        <f t="shared" si="174"/>
        <v>17498.046720000002</v>
      </c>
      <c r="AR196" s="259">
        <f t="shared" si="168"/>
        <v>3</v>
      </c>
      <c r="AS196" s="262">
        <f t="shared" si="140"/>
        <v>5.9999999999999995E-4</v>
      </c>
      <c r="AT196" s="259">
        <f t="shared" si="141"/>
        <v>1.899999999999999</v>
      </c>
      <c r="AU196" s="259">
        <f t="shared" si="169"/>
        <v>8.5988280320000019</v>
      </c>
      <c r="AV196" s="260">
        <f t="shared" si="142"/>
        <v>0</v>
      </c>
      <c r="AW196" s="259">
        <f t="shared" si="170"/>
        <v>8.5988280320000019</v>
      </c>
      <c r="AX196" s="259">
        <f t="shared" si="130"/>
        <v>9.5315747519999974</v>
      </c>
      <c r="AY196" s="259">
        <f t="shared" si="171"/>
        <v>8.5988280320000019</v>
      </c>
      <c r="AZ196" s="92">
        <f t="shared" si="172"/>
        <v>8.5988280320000019</v>
      </c>
      <c r="BA196" s="266">
        <f t="shared" si="131"/>
        <v>1</v>
      </c>
      <c r="BB196" s="92">
        <f t="shared" si="173"/>
        <v>8.5988280320000019</v>
      </c>
    </row>
    <row r="197" spans="1:54" x14ac:dyDescent="0.2">
      <c r="A197" s="278">
        <f t="shared" si="132"/>
        <v>2024</v>
      </c>
      <c r="B197" s="123">
        <f t="shared" si="147"/>
        <v>6</v>
      </c>
      <c r="C197" s="257">
        <f t="shared" si="145"/>
        <v>12</v>
      </c>
      <c r="D197" s="258">
        <f t="shared" si="145"/>
        <v>0</v>
      </c>
      <c r="E197" s="259">
        <f t="shared" si="145"/>
        <v>0</v>
      </c>
      <c r="F197" s="260">
        <f t="shared" si="145"/>
        <v>0</v>
      </c>
      <c r="G197" s="259">
        <f t="shared" si="148"/>
        <v>0</v>
      </c>
      <c r="H197" s="260">
        <f t="shared" si="149"/>
        <v>0.6</v>
      </c>
      <c r="I197" s="259">
        <f t="shared" si="133"/>
        <v>0</v>
      </c>
      <c r="J197" s="259">
        <f t="shared" si="150"/>
        <v>1</v>
      </c>
      <c r="K197" s="261">
        <f t="shared" si="151"/>
        <v>1.05</v>
      </c>
      <c r="L197" s="259">
        <f t="shared" si="152"/>
        <v>1</v>
      </c>
      <c r="M197" s="262">
        <f t="shared" si="134"/>
        <v>1E-3</v>
      </c>
      <c r="N197" s="259">
        <f t="shared" si="135"/>
        <v>0</v>
      </c>
      <c r="O197" s="259">
        <f t="shared" si="153"/>
        <v>0</v>
      </c>
      <c r="P197" s="260">
        <f t="shared" si="136"/>
        <v>0</v>
      </c>
      <c r="Q197" s="259" t="b">
        <f t="shared" si="154"/>
        <v>0</v>
      </c>
      <c r="R197" s="260">
        <f t="shared" si="155"/>
        <v>0</v>
      </c>
      <c r="S197" s="259">
        <f t="shared" si="156"/>
        <v>0</v>
      </c>
      <c r="T197" s="259">
        <f t="shared" si="125"/>
        <v>0</v>
      </c>
      <c r="U197" s="259">
        <f t="shared" si="157"/>
        <v>0</v>
      </c>
      <c r="V197" s="259">
        <f t="shared" si="137"/>
        <v>0</v>
      </c>
      <c r="W197" s="262">
        <f t="shared" si="138"/>
        <v>1.4E-3</v>
      </c>
      <c r="X197" s="259">
        <f t="shared" si="158"/>
        <v>0</v>
      </c>
      <c r="Y197" s="260">
        <f t="shared" si="126"/>
        <v>0</v>
      </c>
      <c r="Z197" s="259">
        <f t="shared" si="159"/>
        <v>0</v>
      </c>
      <c r="AA197" s="259">
        <f t="shared" si="127"/>
        <v>0</v>
      </c>
      <c r="AB197" s="259">
        <f t="shared" si="160"/>
        <v>0</v>
      </c>
      <c r="AC197" s="263">
        <f t="shared" si="139"/>
        <v>0.2</v>
      </c>
      <c r="AD197" s="259">
        <f t="shared" si="161"/>
        <v>0</v>
      </c>
      <c r="AE197" s="259">
        <f t="shared" si="162"/>
        <v>830</v>
      </c>
      <c r="AF197" s="264">
        <f t="shared" si="146"/>
        <v>0</v>
      </c>
      <c r="AG197" s="265">
        <f t="shared" si="146"/>
        <v>0</v>
      </c>
      <c r="AH197" s="265">
        <f t="shared" si="146"/>
        <v>0</v>
      </c>
      <c r="AI197" s="265">
        <f t="shared" si="146"/>
        <v>0</v>
      </c>
      <c r="AJ197" s="278">
        <f t="shared" si="146"/>
        <v>0</v>
      </c>
      <c r="AK197" s="278">
        <f t="shared" si="163"/>
        <v>2024</v>
      </c>
      <c r="AL197" s="260">
        <f t="shared" si="129"/>
        <v>0</v>
      </c>
      <c r="AM197" s="260">
        <f t="shared" si="164"/>
        <v>0</v>
      </c>
      <c r="AN197" s="260">
        <f t="shared" si="165"/>
        <v>1</v>
      </c>
      <c r="AO197" s="259">
        <f t="shared" si="166"/>
        <v>0</v>
      </c>
      <c r="AP197" s="261">
        <f t="shared" si="167"/>
        <v>0.6</v>
      </c>
      <c r="AQ197" s="259">
        <f t="shared" si="174"/>
        <v>0</v>
      </c>
      <c r="AR197" s="259">
        <f t="shared" si="168"/>
        <v>1</v>
      </c>
      <c r="AS197" s="262">
        <f t="shared" si="140"/>
        <v>4.0000000000000002E-4</v>
      </c>
      <c r="AT197" s="259">
        <f t="shared" si="141"/>
        <v>0</v>
      </c>
      <c r="AU197" s="259">
        <f t="shared" si="169"/>
        <v>0</v>
      </c>
      <c r="AV197" s="260">
        <f t="shared" si="142"/>
        <v>0</v>
      </c>
      <c r="AW197" s="259">
        <f t="shared" si="170"/>
        <v>0</v>
      </c>
      <c r="AX197" s="259">
        <f t="shared" si="130"/>
        <v>0</v>
      </c>
      <c r="AY197" s="259">
        <f t="shared" si="171"/>
        <v>0</v>
      </c>
      <c r="AZ197" s="92">
        <f t="shared" si="172"/>
        <v>0</v>
      </c>
      <c r="BA197" s="266">
        <f t="shared" si="131"/>
        <v>0</v>
      </c>
      <c r="BB197" s="92">
        <f t="shared" si="173"/>
        <v>0</v>
      </c>
    </row>
    <row r="198" spans="1:54" x14ac:dyDescent="0.2">
      <c r="A198" s="278">
        <f t="shared" si="132"/>
        <v>2024</v>
      </c>
      <c r="B198" s="123">
        <f t="shared" si="147"/>
        <v>6</v>
      </c>
      <c r="C198" s="257">
        <f t="shared" ref="C198:F213" si="175">C173</f>
        <v>13</v>
      </c>
      <c r="D198" s="258">
        <f t="shared" si="175"/>
        <v>0</v>
      </c>
      <c r="E198" s="259">
        <f t="shared" si="175"/>
        <v>0</v>
      </c>
      <c r="F198" s="260">
        <f t="shared" si="175"/>
        <v>0</v>
      </c>
      <c r="G198" s="259">
        <f t="shared" si="148"/>
        <v>0</v>
      </c>
      <c r="H198" s="260">
        <f t="shared" si="149"/>
        <v>0.6</v>
      </c>
      <c r="I198" s="259">
        <f t="shared" si="133"/>
        <v>0</v>
      </c>
      <c r="J198" s="259">
        <f t="shared" si="150"/>
        <v>1</v>
      </c>
      <c r="K198" s="261">
        <f t="shared" si="151"/>
        <v>1.05</v>
      </c>
      <c r="L198" s="259">
        <f t="shared" si="152"/>
        <v>1</v>
      </c>
      <c r="M198" s="262">
        <f t="shared" si="134"/>
        <v>1E-3</v>
      </c>
      <c r="N198" s="259">
        <f t="shared" si="135"/>
        <v>0</v>
      </c>
      <c r="O198" s="259">
        <f t="shared" si="153"/>
        <v>0</v>
      </c>
      <c r="P198" s="260">
        <f t="shared" si="136"/>
        <v>0</v>
      </c>
      <c r="Q198" s="259" t="b">
        <f t="shared" si="154"/>
        <v>0</v>
      </c>
      <c r="R198" s="260">
        <f t="shared" si="155"/>
        <v>0</v>
      </c>
      <c r="S198" s="259">
        <f t="shared" si="156"/>
        <v>0</v>
      </c>
      <c r="T198" s="259">
        <f t="shared" si="125"/>
        <v>0</v>
      </c>
      <c r="U198" s="259">
        <f t="shared" si="157"/>
        <v>0</v>
      </c>
      <c r="V198" s="259">
        <f t="shared" si="137"/>
        <v>0</v>
      </c>
      <c r="W198" s="262">
        <f t="shared" si="138"/>
        <v>1.4E-3</v>
      </c>
      <c r="X198" s="259">
        <f t="shared" si="158"/>
        <v>0</v>
      </c>
      <c r="Y198" s="260">
        <f t="shared" si="126"/>
        <v>0</v>
      </c>
      <c r="Z198" s="259">
        <f t="shared" si="159"/>
        <v>0</v>
      </c>
      <c r="AA198" s="259">
        <f t="shared" si="127"/>
        <v>0</v>
      </c>
      <c r="AB198" s="259">
        <f t="shared" si="160"/>
        <v>0</v>
      </c>
      <c r="AC198" s="263">
        <f t="shared" si="139"/>
        <v>0.2</v>
      </c>
      <c r="AD198" s="259">
        <f t="shared" si="161"/>
        <v>0</v>
      </c>
      <c r="AE198" s="259">
        <f t="shared" si="162"/>
        <v>830</v>
      </c>
      <c r="AF198" s="264">
        <f t="shared" ref="AF198:AJ213" si="176">AF173</f>
        <v>0</v>
      </c>
      <c r="AG198" s="265">
        <f t="shared" si="176"/>
        <v>0</v>
      </c>
      <c r="AH198" s="265">
        <f t="shared" si="176"/>
        <v>0</v>
      </c>
      <c r="AI198" s="265">
        <f t="shared" si="176"/>
        <v>0</v>
      </c>
      <c r="AJ198" s="278">
        <f t="shared" si="176"/>
        <v>0</v>
      </c>
      <c r="AK198" s="278">
        <f t="shared" si="163"/>
        <v>2024</v>
      </c>
      <c r="AL198" s="260">
        <f t="shared" si="129"/>
        <v>0</v>
      </c>
      <c r="AM198" s="260">
        <f t="shared" si="164"/>
        <v>0</v>
      </c>
      <c r="AN198" s="260">
        <f t="shared" si="165"/>
        <v>1</v>
      </c>
      <c r="AO198" s="259">
        <f t="shared" si="166"/>
        <v>0</v>
      </c>
      <c r="AP198" s="261">
        <f t="shared" si="167"/>
        <v>0.6</v>
      </c>
      <c r="AQ198" s="259">
        <f t="shared" si="174"/>
        <v>0</v>
      </c>
      <c r="AR198" s="259">
        <f t="shared" si="168"/>
        <v>1</v>
      </c>
      <c r="AS198" s="262">
        <f t="shared" si="140"/>
        <v>4.0000000000000002E-4</v>
      </c>
      <c r="AT198" s="259">
        <f t="shared" si="141"/>
        <v>0</v>
      </c>
      <c r="AU198" s="259">
        <f t="shared" si="169"/>
        <v>0</v>
      </c>
      <c r="AV198" s="260">
        <f t="shared" si="142"/>
        <v>0</v>
      </c>
      <c r="AW198" s="259">
        <f t="shared" si="170"/>
        <v>0</v>
      </c>
      <c r="AX198" s="259">
        <f t="shared" si="130"/>
        <v>0</v>
      </c>
      <c r="AY198" s="259">
        <f t="shared" si="171"/>
        <v>0</v>
      </c>
      <c r="AZ198" s="92">
        <f t="shared" si="172"/>
        <v>0</v>
      </c>
      <c r="BA198" s="266">
        <f t="shared" si="131"/>
        <v>0</v>
      </c>
      <c r="BB198" s="92">
        <f t="shared" si="173"/>
        <v>0</v>
      </c>
    </row>
    <row r="199" spans="1:54" x14ac:dyDescent="0.2">
      <c r="A199" s="278">
        <f t="shared" si="132"/>
        <v>2024</v>
      </c>
      <c r="B199" s="123">
        <f t="shared" si="147"/>
        <v>6</v>
      </c>
      <c r="C199" s="257">
        <f t="shared" si="175"/>
        <v>14</v>
      </c>
      <c r="D199" s="258">
        <f t="shared" si="175"/>
        <v>0</v>
      </c>
      <c r="E199" s="259">
        <f t="shared" si="175"/>
        <v>0</v>
      </c>
      <c r="F199" s="260">
        <f t="shared" si="175"/>
        <v>0</v>
      </c>
      <c r="G199" s="259">
        <f t="shared" si="148"/>
        <v>0</v>
      </c>
      <c r="H199" s="260">
        <f t="shared" si="149"/>
        <v>0.6</v>
      </c>
      <c r="I199" s="259">
        <f t="shared" si="133"/>
        <v>0</v>
      </c>
      <c r="J199" s="259">
        <f t="shared" si="150"/>
        <v>1</v>
      </c>
      <c r="K199" s="261">
        <f t="shared" si="151"/>
        <v>1.05</v>
      </c>
      <c r="L199" s="259">
        <f t="shared" si="152"/>
        <v>1</v>
      </c>
      <c r="M199" s="262">
        <f t="shared" si="134"/>
        <v>1E-3</v>
      </c>
      <c r="N199" s="259">
        <f t="shared" si="135"/>
        <v>0</v>
      </c>
      <c r="O199" s="259">
        <f t="shared" si="153"/>
        <v>0</v>
      </c>
      <c r="P199" s="260">
        <f t="shared" si="136"/>
        <v>0</v>
      </c>
      <c r="Q199" s="259" t="b">
        <f t="shared" si="154"/>
        <v>0</v>
      </c>
      <c r="R199" s="260">
        <f t="shared" si="155"/>
        <v>0</v>
      </c>
      <c r="S199" s="259">
        <f t="shared" si="156"/>
        <v>0</v>
      </c>
      <c r="T199" s="259">
        <f t="shared" si="125"/>
        <v>0</v>
      </c>
      <c r="U199" s="259">
        <f t="shared" si="157"/>
        <v>0</v>
      </c>
      <c r="V199" s="259">
        <f t="shared" si="137"/>
        <v>0</v>
      </c>
      <c r="W199" s="262">
        <f t="shared" si="138"/>
        <v>1.4E-3</v>
      </c>
      <c r="X199" s="259">
        <f t="shared" si="158"/>
        <v>0</v>
      </c>
      <c r="Y199" s="260">
        <f t="shared" si="126"/>
        <v>0</v>
      </c>
      <c r="Z199" s="259">
        <f t="shared" si="159"/>
        <v>0</v>
      </c>
      <c r="AA199" s="259">
        <f t="shared" si="127"/>
        <v>0</v>
      </c>
      <c r="AB199" s="259">
        <f t="shared" si="160"/>
        <v>0</v>
      </c>
      <c r="AC199" s="263">
        <f t="shared" si="139"/>
        <v>0.2</v>
      </c>
      <c r="AD199" s="259">
        <f t="shared" si="161"/>
        <v>0</v>
      </c>
      <c r="AE199" s="259">
        <f t="shared" si="162"/>
        <v>830</v>
      </c>
      <c r="AF199" s="264">
        <f t="shared" si="176"/>
        <v>0</v>
      </c>
      <c r="AG199" s="265">
        <f t="shared" si="176"/>
        <v>0</v>
      </c>
      <c r="AH199" s="265">
        <f t="shared" si="176"/>
        <v>0</v>
      </c>
      <c r="AI199" s="265">
        <f t="shared" si="176"/>
        <v>0</v>
      </c>
      <c r="AJ199" s="278">
        <f t="shared" si="176"/>
        <v>0</v>
      </c>
      <c r="AK199" s="278">
        <f t="shared" si="163"/>
        <v>2024</v>
      </c>
      <c r="AL199" s="260">
        <f t="shared" si="129"/>
        <v>0</v>
      </c>
      <c r="AM199" s="260">
        <f t="shared" si="164"/>
        <v>0</v>
      </c>
      <c r="AN199" s="260">
        <f t="shared" si="165"/>
        <v>1</v>
      </c>
      <c r="AO199" s="259">
        <f t="shared" si="166"/>
        <v>0</v>
      </c>
      <c r="AP199" s="261">
        <f t="shared" si="167"/>
        <v>0.6</v>
      </c>
      <c r="AQ199" s="259">
        <f t="shared" si="174"/>
        <v>0</v>
      </c>
      <c r="AR199" s="259">
        <f t="shared" si="168"/>
        <v>1</v>
      </c>
      <c r="AS199" s="262">
        <f t="shared" si="140"/>
        <v>4.0000000000000002E-4</v>
      </c>
      <c r="AT199" s="259">
        <f t="shared" si="141"/>
        <v>0</v>
      </c>
      <c r="AU199" s="259">
        <f t="shared" si="169"/>
        <v>0</v>
      </c>
      <c r="AV199" s="260">
        <f t="shared" si="142"/>
        <v>0</v>
      </c>
      <c r="AW199" s="259">
        <f t="shared" si="170"/>
        <v>0</v>
      </c>
      <c r="AX199" s="259">
        <f t="shared" si="130"/>
        <v>0</v>
      </c>
      <c r="AY199" s="259">
        <f t="shared" si="171"/>
        <v>0</v>
      </c>
      <c r="AZ199" s="92">
        <f t="shared" si="172"/>
        <v>0</v>
      </c>
      <c r="BA199" s="266">
        <f t="shared" si="131"/>
        <v>0</v>
      </c>
      <c r="BB199" s="92">
        <f t="shared" si="173"/>
        <v>0</v>
      </c>
    </row>
    <row r="200" spans="1:54" x14ac:dyDescent="0.2">
      <c r="A200" s="278">
        <f t="shared" si="132"/>
        <v>2024</v>
      </c>
      <c r="B200" s="123">
        <f t="shared" si="147"/>
        <v>6</v>
      </c>
      <c r="C200" s="257">
        <f t="shared" si="175"/>
        <v>15</v>
      </c>
      <c r="D200" s="258">
        <f t="shared" si="175"/>
        <v>0</v>
      </c>
      <c r="E200" s="259">
        <f t="shared" si="175"/>
        <v>0</v>
      </c>
      <c r="F200" s="260">
        <f t="shared" si="175"/>
        <v>0</v>
      </c>
      <c r="G200" s="259">
        <f t="shared" si="148"/>
        <v>0</v>
      </c>
      <c r="H200" s="260">
        <f t="shared" si="149"/>
        <v>0.6</v>
      </c>
      <c r="I200" s="259">
        <f t="shared" si="133"/>
        <v>0</v>
      </c>
      <c r="J200" s="259">
        <f t="shared" si="150"/>
        <v>1</v>
      </c>
      <c r="K200" s="261">
        <f t="shared" si="151"/>
        <v>1.05</v>
      </c>
      <c r="L200" s="259">
        <f t="shared" si="152"/>
        <v>1</v>
      </c>
      <c r="M200" s="262">
        <f t="shared" si="134"/>
        <v>1E-3</v>
      </c>
      <c r="N200" s="259">
        <f t="shared" si="135"/>
        <v>0</v>
      </c>
      <c r="O200" s="259">
        <f t="shared" si="153"/>
        <v>0</v>
      </c>
      <c r="P200" s="260">
        <f t="shared" si="136"/>
        <v>0</v>
      </c>
      <c r="Q200" s="259" t="b">
        <f t="shared" si="154"/>
        <v>0</v>
      </c>
      <c r="R200" s="260">
        <f t="shared" si="155"/>
        <v>0</v>
      </c>
      <c r="S200" s="259">
        <f t="shared" si="156"/>
        <v>0</v>
      </c>
      <c r="T200" s="259">
        <f t="shared" si="125"/>
        <v>0</v>
      </c>
      <c r="U200" s="259">
        <f t="shared" si="157"/>
        <v>0</v>
      </c>
      <c r="V200" s="259">
        <f t="shared" si="137"/>
        <v>0</v>
      </c>
      <c r="W200" s="262">
        <f t="shared" si="138"/>
        <v>1.4E-3</v>
      </c>
      <c r="X200" s="259">
        <f t="shared" si="158"/>
        <v>0</v>
      </c>
      <c r="Y200" s="260">
        <f t="shared" si="126"/>
        <v>0</v>
      </c>
      <c r="Z200" s="259">
        <f t="shared" si="159"/>
        <v>0</v>
      </c>
      <c r="AA200" s="259">
        <f t="shared" si="127"/>
        <v>0</v>
      </c>
      <c r="AB200" s="259">
        <f t="shared" si="160"/>
        <v>0</v>
      </c>
      <c r="AC200" s="263">
        <f t="shared" si="139"/>
        <v>0.2</v>
      </c>
      <c r="AD200" s="259">
        <f t="shared" si="161"/>
        <v>0</v>
      </c>
      <c r="AE200" s="259">
        <f t="shared" si="162"/>
        <v>830</v>
      </c>
      <c r="AF200" s="264">
        <f t="shared" si="176"/>
        <v>0</v>
      </c>
      <c r="AG200" s="265">
        <f t="shared" si="176"/>
        <v>0</v>
      </c>
      <c r="AH200" s="265">
        <f t="shared" si="176"/>
        <v>0</v>
      </c>
      <c r="AI200" s="265">
        <f t="shared" si="176"/>
        <v>0</v>
      </c>
      <c r="AJ200" s="278">
        <f t="shared" si="176"/>
        <v>0</v>
      </c>
      <c r="AK200" s="278">
        <f t="shared" si="163"/>
        <v>2024</v>
      </c>
      <c r="AL200" s="260">
        <f t="shared" si="129"/>
        <v>0</v>
      </c>
      <c r="AM200" s="260">
        <f t="shared" si="164"/>
        <v>0</v>
      </c>
      <c r="AN200" s="260">
        <f t="shared" si="165"/>
        <v>1</v>
      </c>
      <c r="AO200" s="259">
        <f t="shared" si="166"/>
        <v>0</v>
      </c>
      <c r="AP200" s="261">
        <f t="shared" si="167"/>
        <v>0.6</v>
      </c>
      <c r="AQ200" s="259">
        <f t="shared" si="174"/>
        <v>0</v>
      </c>
      <c r="AR200" s="259">
        <f t="shared" si="168"/>
        <v>1</v>
      </c>
      <c r="AS200" s="262">
        <f t="shared" si="140"/>
        <v>4.0000000000000002E-4</v>
      </c>
      <c r="AT200" s="259">
        <f t="shared" si="141"/>
        <v>0</v>
      </c>
      <c r="AU200" s="259">
        <f t="shared" si="169"/>
        <v>0</v>
      </c>
      <c r="AV200" s="260">
        <f t="shared" si="142"/>
        <v>0</v>
      </c>
      <c r="AW200" s="259">
        <f t="shared" si="170"/>
        <v>0</v>
      </c>
      <c r="AX200" s="259">
        <f t="shared" si="130"/>
        <v>0</v>
      </c>
      <c r="AY200" s="259">
        <f t="shared" si="171"/>
        <v>0</v>
      </c>
      <c r="AZ200" s="92">
        <f t="shared" si="172"/>
        <v>0</v>
      </c>
      <c r="BA200" s="266">
        <f t="shared" si="131"/>
        <v>0</v>
      </c>
      <c r="BB200" s="92">
        <f t="shared" si="173"/>
        <v>0</v>
      </c>
    </row>
    <row r="201" spans="1:54" x14ac:dyDescent="0.2">
      <c r="A201" s="278">
        <f t="shared" si="132"/>
        <v>2024</v>
      </c>
      <c r="B201" s="123">
        <f t="shared" si="147"/>
        <v>6</v>
      </c>
      <c r="C201" s="257">
        <f t="shared" si="175"/>
        <v>16</v>
      </c>
      <c r="D201" s="258">
        <f t="shared" si="175"/>
        <v>0</v>
      </c>
      <c r="E201" s="259">
        <f t="shared" si="175"/>
        <v>0</v>
      </c>
      <c r="F201" s="260">
        <f t="shared" si="175"/>
        <v>0</v>
      </c>
      <c r="G201" s="259">
        <f t="shared" si="148"/>
        <v>0</v>
      </c>
      <c r="H201" s="260">
        <f t="shared" si="149"/>
        <v>0.6</v>
      </c>
      <c r="I201" s="259">
        <f t="shared" si="133"/>
        <v>0</v>
      </c>
      <c r="J201" s="259">
        <f t="shared" si="150"/>
        <v>1</v>
      </c>
      <c r="K201" s="261">
        <f t="shared" si="151"/>
        <v>1.05</v>
      </c>
      <c r="L201" s="259">
        <f t="shared" si="152"/>
        <v>1</v>
      </c>
      <c r="M201" s="262">
        <f t="shared" si="134"/>
        <v>1E-3</v>
      </c>
      <c r="N201" s="259">
        <f t="shared" si="135"/>
        <v>0</v>
      </c>
      <c r="O201" s="259">
        <f t="shared" si="153"/>
        <v>0</v>
      </c>
      <c r="P201" s="260">
        <f t="shared" si="136"/>
        <v>0</v>
      </c>
      <c r="Q201" s="259" t="b">
        <f t="shared" si="154"/>
        <v>0</v>
      </c>
      <c r="R201" s="260">
        <f t="shared" si="155"/>
        <v>0</v>
      </c>
      <c r="S201" s="259">
        <f t="shared" si="156"/>
        <v>0</v>
      </c>
      <c r="T201" s="259">
        <f t="shared" si="125"/>
        <v>0</v>
      </c>
      <c r="U201" s="259">
        <f t="shared" si="157"/>
        <v>0</v>
      </c>
      <c r="V201" s="259">
        <f t="shared" si="137"/>
        <v>0</v>
      </c>
      <c r="W201" s="262">
        <f t="shared" si="138"/>
        <v>1.4E-3</v>
      </c>
      <c r="X201" s="259">
        <f t="shared" si="158"/>
        <v>0</v>
      </c>
      <c r="Y201" s="260">
        <f t="shared" si="126"/>
        <v>0</v>
      </c>
      <c r="Z201" s="259">
        <f t="shared" si="159"/>
        <v>0</v>
      </c>
      <c r="AA201" s="259">
        <f t="shared" si="127"/>
        <v>0</v>
      </c>
      <c r="AB201" s="259">
        <f t="shared" si="160"/>
        <v>0</v>
      </c>
      <c r="AC201" s="263">
        <f t="shared" si="139"/>
        <v>0.2</v>
      </c>
      <c r="AD201" s="259">
        <f t="shared" si="161"/>
        <v>0</v>
      </c>
      <c r="AE201" s="259">
        <f t="shared" si="162"/>
        <v>830</v>
      </c>
      <c r="AF201" s="264">
        <f t="shared" si="176"/>
        <v>0</v>
      </c>
      <c r="AG201" s="265">
        <f t="shared" si="176"/>
        <v>0</v>
      </c>
      <c r="AH201" s="265">
        <f t="shared" si="176"/>
        <v>0</v>
      </c>
      <c r="AI201" s="265">
        <f t="shared" si="176"/>
        <v>0</v>
      </c>
      <c r="AJ201" s="278">
        <f t="shared" si="176"/>
        <v>0</v>
      </c>
      <c r="AK201" s="278">
        <f t="shared" si="163"/>
        <v>2024</v>
      </c>
      <c r="AL201" s="260">
        <f t="shared" si="129"/>
        <v>0</v>
      </c>
      <c r="AM201" s="260">
        <f t="shared" si="164"/>
        <v>0</v>
      </c>
      <c r="AN201" s="260">
        <f t="shared" si="165"/>
        <v>1</v>
      </c>
      <c r="AO201" s="259">
        <f t="shared" si="166"/>
        <v>0</v>
      </c>
      <c r="AP201" s="261">
        <f t="shared" si="167"/>
        <v>0.6</v>
      </c>
      <c r="AQ201" s="259">
        <f t="shared" si="174"/>
        <v>0</v>
      </c>
      <c r="AR201" s="259">
        <f t="shared" si="168"/>
        <v>1</v>
      </c>
      <c r="AS201" s="262">
        <f t="shared" si="140"/>
        <v>4.0000000000000002E-4</v>
      </c>
      <c r="AT201" s="259">
        <f t="shared" si="141"/>
        <v>0</v>
      </c>
      <c r="AU201" s="259">
        <f t="shared" si="169"/>
        <v>0</v>
      </c>
      <c r="AV201" s="260">
        <f t="shared" si="142"/>
        <v>0</v>
      </c>
      <c r="AW201" s="259">
        <f t="shared" si="170"/>
        <v>0</v>
      </c>
      <c r="AX201" s="259">
        <f t="shared" si="130"/>
        <v>0</v>
      </c>
      <c r="AY201" s="259">
        <f t="shared" si="171"/>
        <v>0</v>
      </c>
      <c r="AZ201" s="92">
        <f t="shared" si="172"/>
        <v>0</v>
      </c>
      <c r="BA201" s="266">
        <f t="shared" si="131"/>
        <v>0</v>
      </c>
      <c r="BB201" s="92">
        <f t="shared" si="173"/>
        <v>0</v>
      </c>
    </row>
    <row r="202" spans="1:54" x14ac:dyDescent="0.2">
      <c r="A202" s="278">
        <f t="shared" si="132"/>
        <v>2024</v>
      </c>
      <c r="B202" s="123">
        <f t="shared" si="147"/>
        <v>6</v>
      </c>
      <c r="C202" s="257">
        <f t="shared" si="175"/>
        <v>17</v>
      </c>
      <c r="D202" s="258">
        <f t="shared" si="175"/>
        <v>0</v>
      </c>
      <c r="E202" s="259">
        <f t="shared" si="175"/>
        <v>0</v>
      </c>
      <c r="F202" s="260">
        <f t="shared" si="175"/>
        <v>0</v>
      </c>
      <c r="G202" s="259">
        <f t="shared" si="148"/>
        <v>0</v>
      </c>
      <c r="H202" s="260">
        <f t="shared" si="149"/>
        <v>0.6</v>
      </c>
      <c r="I202" s="259">
        <f t="shared" si="133"/>
        <v>0</v>
      </c>
      <c r="J202" s="259">
        <f t="shared" si="150"/>
        <v>1</v>
      </c>
      <c r="K202" s="261">
        <f t="shared" si="151"/>
        <v>1.05</v>
      </c>
      <c r="L202" s="259">
        <f t="shared" si="152"/>
        <v>1</v>
      </c>
      <c r="M202" s="262">
        <f t="shared" si="134"/>
        <v>1E-3</v>
      </c>
      <c r="N202" s="259">
        <f t="shared" si="135"/>
        <v>0</v>
      </c>
      <c r="O202" s="259">
        <f t="shared" si="153"/>
        <v>0</v>
      </c>
      <c r="P202" s="260">
        <f t="shared" si="136"/>
        <v>0</v>
      </c>
      <c r="Q202" s="259" t="b">
        <f t="shared" si="154"/>
        <v>0</v>
      </c>
      <c r="R202" s="260">
        <f t="shared" si="155"/>
        <v>0</v>
      </c>
      <c r="S202" s="259">
        <f t="shared" si="156"/>
        <v>0</v>
      </c>
      <c r="T202" s="259">
        <f t="shared" si="125"/>
        <v>0</v>
      </c>
      <c r="U202" s="259">
        <f t="shared" si="157"/>
        <v>0</v>
      </c>
      <c r="V202" s="259">
        <f t="shared" si="137"/>
        <v>0</v>
      </c>
      <c r="W202" s="262">
        <f t="shared" si="138"/>
        <v>1.4E-3</v>
      </c>
      <c r="X202" s="259">
        <f t="shared" si="158"/>
        <v>0</v>
      </c>
      <c r="Y202" s="260">
        <f t="shared" si="126"/>
        <v>0</v>
      </c>
      <c r="Z202" s="259">
        <f t="shared" si="159"/>
        <v>0</v>
      </c>
      <c r="AA202" s="259">
        <f t="shared" si="127"/>
        <v>0</v>
      </c>
      <c r="AB202" s="259">
        <f t="shared" si="160"/>
        <v>0</v>
      </c>
      <c r="AC202" s="263">
        <f t="shared" si="139"/>
        <v>0.2</v>
      </c>
      <c r="AD202" s="259">
        <f t="shared" si="161"/>
        <v>0</v>
      </c>
      <c r="AE202" s="259">
        <f t="shared" si="162"/>
        <v>830</v>
      </c>
      <c r="AF202" s="264">
        <f t="shared" si="176"/>
        <v>0</v>
      </c>
      <c r="AG202" s="265">
        <f t="shared" si="176"/>
        <v>0</v>
      </c>
      <c r="AH202" s="265">
        <f t="shared" si="176"/>
        <v>0</v>
      </c>
      <c r="AI202" s="265">
        <f t="shared" si="176"/>
        <v>0</v>
      </c>
      <c r="AJ202" s="278">
        <f t="shared" si="176"/>
        <v>0</v>
      </c>
      <c r="AK202" s="278">
        <f t="shared" si="163"/>
        <v>2024</v>
      </c>
      <c r="AL202" s="260">
        <f t="shared" si="129"/>
        <v>0</v>
      </c>
      <c r="AM202" s="260">
        <f t="shared" si="164"/>
        <v>0</v>
      </c>
      <c r="AN202" s="260">
        <f t="shared" si="165"/>
        <v>1</v>
      </c>
      <c r="AO202" s="259">
        <f t="shared" si="166"/>
        <v>0</v>
      </c>
      <c r="AP202" s="261">
        <f t="shared" si="167"/>
        <v>0.6</v>
      </c>
      <c r="AQ202" s="259">
        <f t="shared" si="174"/>
        <v>0</v>
      </c>
      <c r="AR202" s="259">
        <f t="shared" si="168"/>
        <v>1</v>
      </c>
      <c r="AS202" s="262">
        <f t="shared" si="140"/>
        <v>4.0000000000000002E-4</v>
      </c>
      <c r="AT202" s="259">
        <f t="shared" si="141"/>
        <v>0</v>
      </c>
      <c r="AU202" s="259">
        <f t="shared" si="169"/>
        <v>0</v>
      </c>
      <c r="AV202" s="260">
        <f t="shared" si="142"/>
        <v>0</v>
      </c>
      <c r="AW202" s="259">
        <f t="shared" si="170"/>
        <v>0</v>
      </c>
      <c r="AX202" s="259">
        <f t="shared" si="130"/>
        <v>0</v>
      </c>
      <c r="AY202" s="259">
        <f t="shared" si="171"/>
        <v>0</v>
      </c>
      <c r="AZ202" s="92">
        <f t="shared" si="172"/>
        <v>0</v>
      </c>
      <c r="BA202" s="266">
        <f t="shared" si="131"/>
        <v>0</v>
      </c>
      <c r="BB202" s="92">
        <f t="shared" si="173"/>
        <v>0</v>
      </c>
    </row>
    <row r="203" spans="1:54" x14ac:dyDescent="0.2">
      <c r="A203" s="278">
        <f t="shared" si="132"/>
        <v>2024</v>
      </c>
      <c r="B203" s="123">
        <f t="shared" si="147"/>
        <v>6</v>
      </c>
      <c r="C203" s="257">
        <f t="shared" si="175"/>
        <v>18</v>
      </c>
      <c r="D203" s="258">
        <f t="shared" si="175"/>
        <v>0</v>
      </c>
      <c r="E203" s="259">
        <f t="shared" si="175"/>
        <v>0</v>
      </c>
      <c r="F203" s="260">
        <f t="shared" si="175"/>
        <v>0</v>
      </c>
      <c r="G203" s="259">
        <f t="shared" si="148"/>
        <v>0</v>
      </c>
      <c r="H203" s="260">
        <f t="shared" si="149"/>
        <v>0.6</v>
      </c>
      <c r="I203" s="259">
        <f t="shared" si="133"/>
        <v>0</v>
      </c>
      <c r="J203" s="259">
        <f t="shared" si="150"/>
        <v>1</v>
      </c>
      <c r="K203" s="261">
        <f t="shared" si="151"/>
        <v>1.05</v>
      </c>
      <c r="L203" s="259">
        <f t="shared" si="152"/>
        <v>1</v>
      </c>
      <c r="M203" s="262">
        <f t="shared" si="134"/>
        <v>1E-3</v>
      </c>
      <c r="N203" s="259">
        <f t="shared" si="135"/>
        <v>0</v>
      </c>
      <c r="O203" s="259">
        <f t="shared" si="153"/>
        <v>0</v>
      </c>
      <c r="P203" s="260">
        <f t="shared" si="136"/>
        <v>0</v>
      </c>
      <c r="Q203" s="259" t="b">
        <f t="shared" si="154"/>
        <v>0</v>
      </c>
      <c r="R203" s="260">
        <f t="shared" si="155"/>
        <v>0</v>
      </c>
      <c r="S203" s="259">
        <f t="shared" si="156"/>
        <v>0</v>
      </c>
      <c r="T203" s="259">
        <f t="shared" si="125"/>
        <v>0</v>
      </c>
      <c r="U203" s="259">
        <f t="shared" si="157"/>
        <v>0</v>
      </c>
      <c r="V203" s="259">
        <f t="shared" si="137"/>
        <v>0</v>
      </c>
      <c r="W203" s="262">
        <f t="shared" si="138"/>
        <v>1.4E-3</v>
      </c>
      <c r="X203" s="259">
        <f t="shared" si="158"/>
        <v>0</v>
      </c>
      <c r="Y203" s="260">
        <f t="shared" si="126"/>
        <v>0</v>
      </c>
      <c r="Z203" s="259">
        <f t="shared" si="159"/>
        <v>0</v>
      </c>
      <c r="AA203" s="259">
        <f t="shared" si="127"/>
        <v>0</v>
      </c>
      <c r="AB203" s="259">
        <f t="shared" si="160"/>
        <v>0</v>
      </c>
      <c r="AC203" s="263">
        <f t="shared" si="139"/>
        <v>0.2</v>
      </c>
      <c r="AD203" s="259">
        <f t="shared" si="161"/>
        <v>0</v>
      </c>
      <c r="AE203" s="259">
        <f t="shared" si="162"/>
        <v>830</v>
      </c>
      <c r="AF203" s="264">
        <f t="shared" si="176"/>
        <v>0</v>
      </c>
      <c r="AG203" s="265">
        <f t="shared" si="176"/>
        <v>0</v>
      </c>
      <c r="AH203" s="265">
        <f t="shared" si="176"/>
        <v>0</v>
      </c>
      <c r="AI203" s="265">
        <f t="shared" si="176"/>
        <v>0</v>
      </c>
      <c r="AJ203" s="278">
        <f t="shared" si="176"/>
        <v>0</v>
      </c>
      <c r="AK203" s="278">
        <f t="shared" si="163"/>
        <v>2024</v>
      </c>
      <c r="AL203" s="260">
        <f t="shared" si="129"/>
        <v>0</v>
      </c>
      <c r="AM203" s="260">
        <f t="shared" si="164"/>
        <v>0</v>
      </c>
      <c r="AN203" s="260">
        <f t="shared" si="165"/>
        <v>1</v>
      </c>
      <c r="AO203" s="259">
        <f t="shared" si="166"/>
        <v>0</v>
      </c>
      <c r="AP203" s="261">
        <f t="shared" si="167"/>
        <v>0.6</v>
      </c>
      <c r="AQ203" s="259">
        <f t="shared" si="174"/>
        <v>0</v>
      </c>
      <c r="AR203" s="259">
        <f t="shared" si="168"/>
        <v>1</v>
      </c>
      <c r="AS203" s="262">
        <f t="shared" si="140"/>
        <v>4.0000000000000002E-4</v>
      </c>
      <c r="AT203" s="259">
        <f t="shared" si="141"/>
        <v>0</v>
      </c>
      <c r="AU203" s="259">
        <f t="shared" si="169"/>
        <v>0</v>
      </c>
      <c r="AV203" s="260">
        <f t="shared" si="142"/>
        <v>0</v>
      </c>
      <c r="AW203" s="259">
        <f t="shared" si="170"/>
        <v>0</v>
      </c>
      <c r="AX203" s="259">
        <f t="shared" si="130"/>
        <v>0</v>
      </c>
      <c r="AY203" s="259">
        <f t="shared" si="171"/>
        <v>0</v>
      </c>
      <c r="AZ203" s="92">
        <f t="shared" si="172"/>
        <v>0</v>
      </c>
      <c r="BA203" s="266">
        <f t="shared" si="131"/>
        <v>0</v>
      </c>
      <c r="BB203" s="92">
        <f t="shared" si="173"/>
        <v>0</v>
      </c>
    </row>
    <row r="204" spans="1:54" x14ac:dyDescent="0.2">
      <c r="A204" s="278">
        <f t="shared" si="132"/>
        <v>2024</v>
      </c>
      <c r="B204" s="123">
        <f t="shared" si="147"/>
        <v>6</v>
      </c>
      <c r="C204" s="257">
        <f t="shared" si="175"/>
        <v>19</v>
      </c>
      <c r="D204" s="258">
        <f t="shared" si="175"/>
        <v>0</v>
      </c>
      <c r="E204" s="259">
        <f t="shared" si="175"/>
        <v>0</v>
      </c>
      <c r="F204" s="260">
        <f t="shared" si="175"/>
        <v>0</v>
      </c>
      <c r="G204" s="259">
        <f t="shared" si="148"/>
        <v>0</v>
      </c>
      <c r="H204" s="260">
        <f t="shared" si="149"/>
        <v>0.6</v>
      </c>
      <c r="I204" s="259">
        <f t="shared" si="133"/>
        <v>0</v>
      </c>
      <c r="J204" s="259">
        <f t="shared" si="150"/>
        <v>1</v>
      </c>
      <c r="K204" s="261">
        <f t="shared" si="151"/>
        <v>1.05</v>
      </c>
      <c r="L204" s="259">
        <f t="shared" si="152"/>
        <v>1</v>
      </c>
      <c r="M204" s="262">
        <f t="shared" si="134"/>
        <v>1E-3</v>
      </c>
      <c r="N204" s="259">
        <f t="shared" si="135"/>
        <v>0</v>
      </c>
      <c r="O204" s="259">
        <f t="shared" si="153"/>
        <v>0</v>
      </c>
      <c r="P204" s="260">
        <f t="shared" si="136"/>
        <v>0</v>
      </c>
      <c r="Q204" s="259" t="b">
        <f t="shared" si="154"/>
        <v>0</v>
      </c>
      <c r="R204" s="260">
        <f t="shared" si="155"/>
        <v>0</v>
      </c>
      <c r="S204" s="259">
        <f t="shared" si="156"/>
        <v>0</v>
      </c>
      <c r="T204" s="259">
        <f t="shared" si="125"/>
        <v>0</v>
      </c>
      <c r="U204" s="259">
        <f t="shared" si="157"/>
        <v>0</v>
      </c>
      <c r="V204" s="259">
        <f t="shared" si="137"/>
        <v>0</v>
      </c>
      <c r="W204" s="262">
        <f t="shared" si="138"/>
        <v>1.4E-3</v>
      </c>
      <c r="X204" s="259">
        <f t="shared" si="158"/>
        <v>0</v>
      </c>
      <c r="Y204" s="260">
        <f t="shared" si="126"/>
        <v>0</v>
      </c>
      <c r="Z204" s="259">
        <f t="shared" si="159"/>
        <v>0</v>
      </c>
      <c r="AA204" s="259">
        <f t="shared" si="127"/>
        <v>0</v>
      </c>
      <c r="AB204" s="259">
        <f t="shared" si="160"/>
        <v>0</v>
      </c>
      <c r="AC204" s="263">
        <f t="shared" si="139"/>
        <v>0.2</v>
      </c>
      <c r="AD204" s="259">
        <f t="shared" si="161"/>
        <v>0</v>
      </c>
      <c r="AE204" s="259">
        <f t="shared" si="162"/>
        <v>830</v>
      </c>
      <c r="AF204" s="264">
        <f t="shared" si="176"/>
        <v>0</v>
      </c>
      <c r="AG204" s="265">
        <f t="shared" si="176"/>
        <v>0</v>
      </c>
      <c r="AH204" s="265">
        <f t="shared" si="176"/>
        <v>0</v>
      </c>
      <c r="AI204" s="265">
        <f t="shared" si="176"/>
        <v>0</v>
      </c>
      <c r="AJ204" s="278">
        <f t="shared" si="176"/>
        <v>0</v>
      </c>
      <c r="AK204" s="278">
        <f t="shared" si="163"/>
        <v>2024</v>
      </c>
      <c r="AL204" s="260">
        <f t="shared" si="129"/>
        <v>0</v>
      </c>
      <c r="AM204" s="260">
        <f t="shared" si="164"/>
        <v>0</v>
      </c>
      <c r="AN204" s="260">
        <f t="shared" si="165"/>
        <v>1</v>
      </c>
      <c r="AO204" s="259">
        <f t="shared" si="166"/>
        <v>0</v>
      </c>
      <c r="AP204" s="261">
        <f t="shared" si="167"/>
        <v>0.6</v>
      </c>
      <c r="AQ204" s="259">
        <f t="shared" si="174"/>
        <v>0</v>
      </c>
      <c r="AR204" s="259">
        <f t="shared" si="168"/>
        <v>1</v>
      </c>
      <c r="AS204" s="262">
        <f t="shared" si="140"/>
        <v>4.0000000000000002E-4</v>
      </c>
      <c r="AT204" s="259">
        <f t="shared" si="141"/>
        <v>0</v>
      </c>
      <c r="AU204" s="259">
        <f t="shared" si="169"/>
        <v>0</v>
      </c>
      <c r="AV204" s="260">
        <f t="shared" si="142"/>
        <v>0</v>
      </c>
      <c r="AW204" s="259">
        <f t="shared" si="170"/>
        <v>0</v>
      </c>
      <c r="AX204" s="259">
        <f t="shared" si="130"/>
        <v>0</v>
      </c>
      <c r="AY204" s="259">
        <f t="shared" si="171"/>
        <v>0</v>
      </c>
      <c r="AZ204" s="92">
        <f t="shared" si="172"/>
        <v>0</v>
      </c>
      <c r="BA204" s="266">
        <f t="shared" si="131"/>
        <v>0</v>
      </c>
      <c r="BB204" s="92">
        <f t="shared" si="173"/>
        <v>0</v>
      </c>
    </row>
    <row r="205" spans="1:54" x14ac:dyDescent="0.2">
      <c r="A205" s="278">
        <f t="shared" si="132"/>
        <v>2024</v>
      </c>
      <c r="B205" s="123">
        <f t="shared" si="147"/>
        <v>6</v>
      </c>
      <c r="C205" s="257">
        <f t="shared" si="175"/>
        <v>20</v>
      </c>
      <c r="D205" s="258">
        <f t="shared" si="175"/>
        <v>0</v>
      </c>
      <c r="E205" s="259">
        <f t="shared" si="175"/>
        <v>0</v>
      </c>
      <c r="F205" s="260">
        <f t="shared" si="175"/>
        <v>0</v>
      </c>
      <c r="G205" s="259">
        <f t="shared" si="148"/>
        <v>0</v>
      </c>
      <c r="H205" s="260">
        <f t="shared" si="149"/>
        <v>0.6</v>
      </c>
      <c r="I205" s="259">
        <f t="shared" si="133"/>
        <v>0</v>
      </c>
      <c r="J205" s="259">
        <f t="shared" si="150"/>
        <v>1</v>
      </c>
      <c r="K205" s="261">
        <f t="shared" si="151"/>
        <v>1.05</v>
      </c>
      <c r="L205" s="259">
        <f t="shared" si="152"/>
        <v>1</v>
      </c>
      <c r="M205" s="262">
        <f t="shared" si="134"/>
        <v>1E-3</v>
      </c>
      <c r="N205" s="259">
        <f t="shared" si="135"/>
        <v>0</v>
      </c>
      <c r="O205" s="259">
        <f t="shared" si="153"/>
        <v>0</v>
      </c>
      <c r="P205" s="260">
        <f t="shared" si="136"/>
        <v>0</v>
      </c>
      <c r="Q205" s="259" t="b">
        <f t="shared" si="154"/>
        <v>0</v>
      </c>
      <c r="R205" s="260">
        <f t="shared" si="155"/>
        <v>0</v>
      </c>
      <c r="S205" s="259">
        <f t="shared" si="156"/>
        <v>0</v>
      </c>
      <c r="T205" s="259">
        <f t="shared" si="125"/>
        <v>0</v>
      </c>
      <c r="U205" s="259">
        <f t="shared" si="157"/>
        <v>0</v>
      </c>
      <c r="V205" s="259">
        <f t="shared" si="137"/>
        <v>0</v>
      </c>
      <c r="W205" s="262">
        <f t="shared" si="138"/>
        <v>1.4E-3</v>
      </c>
      <c r="X205" s="259">
        <f t="shared" si="158"/>
        <v>0</v>
      </c>
      <c r="Y205" s="260">
        <f t="shared" si="126"/>
        <v>0</v>
      </c>
      <c r="Z205" s="259">
        <f t="shared" si="159"/>
        <v>0</v>
      </c>
      <c r="AA205" s="259">
        <f t="shared" si="127"/>
        <v>0</v>
      </c>
      <c r="AB205" s="259">
        <f t="shared" si="160"/>
        <v>0</v>
      </c>
      <c r="AC205" s="263">
        <f t="shared" si="139"/>
        <v>0.2</v>
      </c>
      <c r="AD205" s="259">
        <f t="shared" si="161"/>
        <v>0</v>
      </c>
      <c r="AE205" s="259">
        <f t="shared" si="162"/>
        <v>830</v>
      </c>
      <c r="AF205" s="264">
        <f t="shared" si="176"/>
        <v>0</v>
      </c>
      <c r="AG205" s="265">
        <f t="shared" si="176"/>
        <v>0</v>
      </c>
      <c r="AH205" s="265">
        <f t="shared" si="176"/>
        <v>0</v>
      </c>
      <c r="AI205" s="265">
        <f t="shared" si="176"/>
        <v>0</v>
      </c>
      <c r="AJ205" s="278">
        <f t="shared" si="176"/>
        <v>0</v>
      </c>
      <c r="AK205" s="278">
        <f t="shared" si="163"/>
        <v>2024</v>
      </c>
      <c r="AL205" s="260">
        <f t="shared" si="129"/>
        <v>0</v>
      </c>
      <c r="AM205" s="260">
        <f t="shared" si="164"/>
        <v>0</v>
      </c>
      <c r="AN205" s="260">
        <f t="shared" si="165"/>
        <v>1</v>
      </c>
      <c r="AO205" s="259">
        <f t="shared" si="166"/>
        <v>0</v>
      </c>
      <c r="AP205" s="261">
        <f t="shared" si="167"/>
        <v>0.6</v>
      </c>
      <c r="AQ205" s="259">
        <f t="shared" si="174"/>
        <v>0</v>
      </c>
      <c r="AR205" s="259">
        <f t="shared" si="168"/>
        <v>1</v>
      </c>
      <c r="AS205" s="262">
        <f t="shared" si="140"/>
        <v>4.0000000000000002E-4</v>
      </c>
      <c r="AT205" s="259">
        <f t="shared" si="141"/>
        <v>0</v>
      </c>
      <c r="AU205" s="259">
        <f t="shared" si="169"/>
        <v>0</v>
      </c>
      <c r="AV205" s="260">
        <f t="shared" si="142"/>
        <v>0</v>
      </c>
      <c r="AW205" s="259">
        <f t="shared" si="170"/>
        <v>0</v>
      </c>
      <c r="AX205" s="259">
        <f t="shared" si="130"/>
        <v>0</v>
      </c>
      <c r="AY205" s="259">
        <f t="shared" si="171"/>
        <v>0</v>
      </c>
      <c r="AZ205" s="92">
        <f t="shared" si="172"/>
        <v>0</v>
      </c>
      <c r="BA205" s="266">
        <f t="shared" si="131"/>
        <v>0</v>
      </c>
      <c r="BB205" s="92">
        <f t="shared" si="173"/>
        <v>0</v>
      </c>
    </row>
    <row r="206" spans="1:54" x14ac:dyDescent="0.2">
      <c r="A206" s="278">
        <f t="shared" si="132"/>
        <v>2024</v>
      </c>
      <c r="B206" s="123">
        <f t="shared" si="147"/>
        <v>6</v>
      </c>
      <c r="C206" s="257">
        <f t="shared" si="175"/>
        <v>21</v>
      </c>
      <c r="D206" s="258">
        <f t="shared" si="175"/>
        <v>0</v>
      </c>
      <c r="E206" s="259">
        <f t="shared" si="175"/>
        <v>0</v>
      </c>
      <c r="F206" s="260">
        <f t="shared" si="175"/>
        <v>0</v>
      </c>
      <c r="G206" s="259">
        <f t="shared" si="148"/>
        <v>0</v>
      </c>
      <c r="H206" s="260">
        <f t="shared" si="149"/>
        <v>0.6</v>
      </c>
      <c r="I206" s="259">
        <f t="shared" si="133"/>
        <v>0</v>
      </c>
      <c r="J206" s="259">
        <f t="shared" si="150"/>
        <v>1</v>
      </c>
      <c r="K206" s="261">
        <f t="shared" si="151"/>
        <v>1.05</v>
      </c>
      <c r="L206" s="259">
        <f t="shared" si="152"/>
        <v>1</v>
      </c>
      <c r="M206" s="262">
        <f t="shared" si="134"/>
        <v>1E-3</v>
      </c>
      <c r="N206" s="259">
        <f t="shared" si="135"/>
        <v>0</v>
      </c>
      <c r="O206" s="259">
        <f t="shared" si="153"/>
        <v>0</v>
      </c>
      <c r="P206" s="260">
        <f t="shared" si="136"/>
        <v>0</v>
      </c>
      <c r="Q206" s="259" t="b">
        <f t="shared" si="154"/>
        <v>0</v>
      </c>
      <c r="R206" s="260">
        <f t="shared" si="155"/>
        <v>0</v>
      </c>
      <c r="S206" s="259">
        <f t="shared" si="156"/>
        <v>0</v>
      </c>
      <c r="T206" s="259">
        <f t="shared" si="125"/>
        <v>0</v>
      </c>
      <c r="U206" s="259">
        <f t="shared" si="157"/>
        <v>0</v>
      </c>
      <c r="V206" s="259">
        <f t="shared" si="137"/>
        <v>0</v>
      </c>
      <c r="W206" s="262">
        <f t="shared" si="138"/>
        <v>1.4E-3</v>
      </c>
      <c r="X206" s="259">
        <f t="shared" si="158"/>
        <v>0</v>
      </c>
      <c r="Y206" s="260">
        <f t="shared" si="126"/>
        <v>0</v>
      </c>
      <c r="Z206" s="259">
        <f t="shared" si="159"/>
        <v>0</v>
      </c>
      <c r="AA206" s="259">
        <f t="shared" si="127"/>
        <v>0</v>
      </c>
      <c r="AB206" s="259">
        <f t="shared" si="160"/>
        <v>0</v>
      </c>
      <c r="AC206" s="263">
        <f t="shared" si="139"/>
        <v>0.2</v>
      </c>
      <c r="AD206" s="259">
        <f t="shared" si="161"/>
        <v>0</v>
      </c>
      <c r="AE206" s="259">
        <f t="shared" si="162"/>
        <v>830</v>
      </c>
      <c r="AF206" s="264">
        <f t="shared" si="176"/>
        <v>0</v>
      </c>
      <c r="AG206" s="265">
        <f t="shared" si="176"/>
        <v>0</v>
      </c>
      <c r="AH206" s="265">
        <f t="shared" si="176"/>
        <v>0</v>
      </c>
      <c r="AI206" s="265">
        <f t="shared" si="176"/>
        <v>0</v>
      </c>
      <c r="AJ206" s="278">
        <f t="shared" si="176"/>
        <v>0</v>
      </c>
      <c r="AK206" s="278">
        <f t="shared" si="163"/>
        <v>2024</v>
      </c>
      <c r="AL206" s="260">
        <f t="shared" si="129"/>
        <v>0</v>
      </c>
      <c r="AM206" s="260">
        <f t="shared" si="164"/>
        <v>0</v>
      </c>
      <c r="AN206" s="260">
        <f t="shared" si="165"/>
        <v>1</v>
      </c>
      <c r="AO206" s="259">
        <f t="shared" si="166"/>
        <v>0</v>
      </c>
      <c r="AP206" s="261">
        <f t="shared" si="167"/>
        <v>0.6</v>
      </c>
      <c r="AQ206" s="259">
        <f t="shared" si="174"/>
        <v>0</v>
      </c>
      <c r="AR206" s="259">
        <f t="shared" si="168"/>
        <v>1</v>
      </c>
      <c r="AS206" s="262">
        <f t="shared" si="140"/>
        <v>4.0000000000000002E-4</v>
      </c>
      <c r="AT206" s="259">
        <f t="shared" si="141"/>
        <v>0</v>
      </c>
      <c r="AU206" s="259">
        <f t="shared" si="169"/>
        <v>0</v>
      </c>
      <c r="AV206" s="260">
        <f t="shared" si="142"/>
        <v>0</v>
      </c>
      <c r="AW206" s="259">
        <f t="shared" si="170"/>
        <v>0</v>
      </c>
      <c r="AX206" s="259">
        <f t="shared" si="130"/>
        <v>0</v>
      </c>
      <c r="AY206" s="259">
        <f t="shared" si="171"/>
        <v>0</v>
      </c>
      <c r="AZ206" s="92">
        <f t="shared" si="172"/>
        <v>0</v>
      </c>
      <c r="BA206" s="266">
        <f t="shared" si="131"/>
        <v>0</v>
      </c>
      <c r="BB206" s="92">
        <f t="shared" si="173"/>
        <v>0</v>
      </c>
    </row>
    <row r="207" spans="1:54" x14ac:dyDescent="0.2">
      <c r="A207" s="278">
        <f t="shared" si="132"/>
        <v>2024</v>
      </c>
      <c r="B207" s="123">
        <f t="shared" si="147"/>
        <v>6</v>
      </c>
      <c r="C207" s="257">
        <f t="shared" si="175"/>
        <v>22</v>
      </c>
      <c r="D207" s="258">
        <f t="shared" si="175"/>
        <v>0</v>
      </c>
      <c r="E207" s="259">
        <f t="shared" si="175"/>
        <v>0</v>
      </c>
      <c r="F207" s="260">
        <f t="shared" si="175"/>
        <v>0</v>
      </c>
      <c r="G207" s="259">
        <f t="shared" si="148"/>
        <v>0</v>
      </c>
      <c r="H207" s="260">
        <f t="shared" si="149"/>
        <v>0.6</v>
      </c>
      <c r="I207" s="259">
        <f t="shared" si="133"/>
        <v>0</v>
      </c>
      <c r="J207" s="259">
        <f t="shared" si="150"/>
        <v>1</v>
      </c>
      <c r="K207" s="261">
        <f t="shared" si="151"/>
        <v>1.05</v>
      </c>
      <c r="L207" s="259">
        <f t="shared" si="152"/>
        <v>1</v>
      </c>
      <c r="M207" s="262">
        <f t="shared" si="134"/>
        <v>1E-3</v>
      </c>
      <c r="N207" s="259">
        <f t="shared" si="135"/>
        <v>0</v>
      </c>
      <c r="O207" s="259">
        <f t="shared" si="153"/>
        <v>0</v>
      </c>
      <c r="P207" s="260">
        <f t="shared" si="136"/>
        <v>0</v>
      </c>
      <c r="Q207" s="259" t="b">
        <f t="shared" si="154"/>
        <v>0</v>
      </c>
      <c r="R207" s="260">
        <f t="shared" si="155"/>
        <v>0</v>
      </c>
      <c r="S207" s="259">
        <f t="shared" si="156"/>
        <v>0</v>
      </c>
      <c r="T207" s="259">
        <f t="shared" si="125"/>
        <v>0</v>
      </c>
      <c r="U207" s="259">
        <f t="shared" si="157"/>
        <v>0</v>
      </c>
      <c r="V207" s="259">
        <f t="shared" si="137"/>
        <v>0</v>
      </c>
      <c r="W207" s="262">
        <f t="shared" si="138"/>
        <v>1.4E-3</v>
      </c>
      <c r="X207" s="259">
        <f t="shared" si="158"/>
        <v>0</v>
      </c>
      <c r="Y207" s="260">
        <f t="shared" si="126"/>
        <v>0</v>
      </c>
      <c r="Z207" s="259">
        <f t="shared" si="159"/>
        <v>0</v>
      </c>
      <c r="AA207" s="259">
        <f t="shared" si="127"/>
        <v>0</v>
      </c>
      <c r="AB207" s="259">
        <f t="shared" si="160"/>
        <v>0</v>
      </c>
      <c r="AC207" s="263">
        <f t="shared" si="139"/>
        <v>0.2</v>
      </c>
      <c r="AD207" s="259">
        <f t="shared" si="161"/>
        <v>0</v>
      </c>
      <c r="AE207" s="259">
        <f t="shared" si="162"/>
        <v>830</v>
      </c>
      <c r="AF207" s="264">
        <f t="shared" si="176"/>
        <v>0</v>
      </c>
      <c r="AG207" s="265">
        <f t="shared" si="176"/>
        <v>0</v>
      </c>
      <c r="AH207" s="265">
        <f t="shared" si="176"/>
        <v>0</v>
      </c>
      <c r="AI207" s="265">
        <f t="shared" si="176"/>
        <v>0</v>
      </c>
      <c r="AJ207" s="278">
        <f t="shared" si="176"/>
        <v>0</v>
      </c>
      <c r="AK207" s="278">
        <f t="shared" si="163"/>
        <v>2024</v>
      </c>
      <c r="AL207" s="260">
        <f t="shared" si="129"/>
        <v>0</v>
      </c>
      <c r="AM207" s="260">
        <f t="shared" si="164"/>
        <v>0</v>
      </c>
      <c r="AN207" s="260">
        <f t="shared" si="165"/>
        <v>1</v>
      </c>
      <c r="AO207" s="259">
        <f t="shared" si="166"/>
        <v>0</v>
      </c>
      <c r="AP207" s="261">
        <f t="shared" si="167"/>
        <v>0.6</v>
      </c>
      <c r="AQ207" s="259">
        <f t="shared" si="174"/>
        <v>0</v>
      </c>
      <c r="AR207" s="259">
        <f t="shared" si="168"/>
        <v>1</v>
      </c>
      <c r="AS207" s="262">
        <f t="shared" si="140"/>
        <v>4.0000000000000002E-4</v>
      </c>
      <c r="AT207" s="259">
        <f t="shared" si="141"/>
        <v>0</v>
      </c>
      <c r="AU207" s="259">
        <f t="shared" si="169"/>
        <v>0</v>
      </c>
      <c r="AV207" s="260">
        <f t="shared" si="142"/>
        <v>0</v>
      </c>
      <c r="AW207" s="259">
        <f t="shared" si="170"/>
        <v>0</v>
      </c>
      <c r="AX207" s="259">
        <f t="shared" si="130"/>
        <v>0</v>
      </c>
      <c r="AY207" s="259">
        <f t="shared" si="171"/>
        <v>0</v>
      </c>
      <c r="AZ207" s="92">
        <f t="shared" si="172"/>
        <v>0</v>
      </c>
      <c r="BA207" s="266">
        <f t="shared" si="131"/>
        <v>0</v>
      </c>
      <c r="BB207" s="92">
        <f t="shared" si="173"/>
        <v>0</v>
      </c>
    </row>
    <row r="208" spans="1:54" x14ac:dyDescent="0.2">
      <c r="A208" s="278">
        <f t="shared" si="132"/>
        <v>2024</v>
      </c>
      <c r="B208" s="123">
        <f t="shared" si="147"/>
        <v>6</v>
      </c>
      <c r="C208" s="257">
        <f t="shared" si="175"/>
        <v>23</v>
      </c>
      <c r="D208" s="258">
        <f t="shared" si="175"/>
        <v>0</v>
      </c>
      <c r="E208" s="259">
        <f t="shared" si="175"/>
        <v>0</v>
      </c>
      <c r="F208" s="260">
        <f t="shared" si="175"/>
        <v>0</v>
      </c>
      <c r="G208" s="259">
        <f t="shared" si="148"/>
        <v>0</v>
      </c>
      <c r="H208" s="260">
        <f t="shared" si="149"/>
        <v>0.6</v>
      </c>
      <c r="I208" s="259">
        <f t="shared" si="133"/>
        <v>0</v>
      </c>
      <c r="J208" s="259">
        <f t="shared" si="150"/>
        <v>1</v>
      </c>
      <c r="K208" s="261">
        <f t="shared" si="151"/>
        <v>1.05</v>
      </c>
      <c r="L208" s="259">
        <f t="shared" si="152"/>
        <v>1</v>
      </c>
      <c r="M208" s="262">
        <f t="shared" si="134"/>
        <v>1E-3</v>
      </c>
      <c r="N208" s="259">
        <f t="shared" si="135"/>
        <v>0</v>
      </c>
      <c r="O208" s="259">
        <f t="shared" si="153"/>
        <v>0</v>
      </c>
      <c r="P208" s="260">
        <f t="shared" si="136"/>
        <v>0</v>
      </c>
      <c r="Q208" s="259" t="b">
        <f t="shared" si="154"/>
        <v>0</v>
      </c>
      <c r="R208" s="260">
        <f t="shared" si="155"/>
        <v>0</v>
      </c>
      <c r="S208" s="259">
        <f t="shared" si="156"/>
        <v>0</v>
      </c>
      <c r="T208" s="259">
        <f t="shared" si="125"/>
        <v>0</v>
      </c>
      <c r="U208" s="259">
        <f t="shared" si="157"/>
        <v>0</v>
      </c>
      <c r="V208" s="259">
        <f t="shared" si="137"/>
        <v>0</v>
      </c>
      <c r="W208" s="262">
        <f t="shared" si="138"/>
        <v>1.4E-3</v>
      </c>
      <c r="X208" s="259">
        <f t="shared" si="158"/>
        <v>0</v>
      </c>
      <c r="Y208" s="260">
        <f t="shared" si="126"/>
        <v>0</v>
      </c>
      <c r="Z208" s="259">
        <f t="shared" si="159"/>
        <v>0</v>
      </c>
      <c r="AA208" s="259">
        <f t="shared" si="127"/>
        <v>0</v>
      </c>
      <c r="AB208" s="259">
        <f t="shared" si="160"/>
        <v>0</v>
      </c>
      <c r="AC208" s="263">
        <f t="shared" si="139"/>
        <v>0.2</v>
      </c>
      <c r="AD208" s="259">
        <f t="shared" si="161"/>
        <v>0</v>
      </c>
      <c r="AE208" s="259">
        <f t="shared" si="162"/>
        <v>830</v>
      </c>
      <c r="AF208" s="264">
        <f t="shared" si="176"/>
        <v>0</v>
      </c>
      <c r="AG208" s="265">
        <f t="shared" si="176"/>
        <v>0</v>
      </c>
      <c r="AH208" s="265">
        <f t="shared" si="176"/>
        <v>0</v>
      </c>
      <c r="AI208" s="265">
        <f t="shared" si="176"/>
        <v>0</v>
      </c>
      <c r="AJ208" s="278">
        <f t="shared" si="176"/>
        <v>0</v>
      </c>
      <c r="AK208" s="278">
        <f t="shared" si="163"/>
        <v>2024</v>
      </c>
      <c r="AL208" s="260">
        <f t="shared" si="129"/>
        <v>0</v>
      </c>
      <c r="AM208" s="260">
        <f t="shared" si="164"/>
        <v>0</v>
      </c>
      <c r="AN208" s="260">
        <f t="shared" si="165"/>
        <v>1</v>
      </c>
      <c r="AO208" s="259">
        <f t="shared" si="166"/>
        <v>0</v>
      </c>
      <c r="AP208" s="261">
        <f t="shared" si="167"/>
        <v>0.6</v>
      </c>
      <c r="AQ208" s="259">
        <f t="shared" si="174"/>
        <v>0</v>
      </c>
      <c r="AR208" s="259">
        <f t="shared" si="168"/>
        <v>1</v>
      </c>
      <c r="AS208" s="262">
        <f t="shared" si="140"/>
        <v>4.0000000000000002E-4</v>
      </c>
      <c r="AT208" s="259">
        <f t="shared" si="141"/>
        <v>0</v>
      </c>
      <c r="AU208" s="259">
        <f t="shared" si="169"/>
        <v>0</v>
      </c>
      <c r="AV208" s="260">
        <f t="shared" si="142"/>
        <v>0</v>
      </c>
      <c r="AW208" s="259">
        <f t="shared" si="170"/>
        <v>0</v>
      </c>
      <c r="AX208" s="259">
        <f t="shared" si="130"/>
        <v>0</v>
      </c>
      <c r="AY208" s="259">
        <f t="shared" si="171"/>
        <v>0</v>
      </c>
      <c r="AZ208" s="92">
        <f t="shared" si="172"/>
        <v>0</v>
      </c>
      <c r="BA208" s="266">
        <f t="shared" si="131"/>
        <v>0</v>
      </c>
      <c r="BB208" s="92">
        <f t="shared" si="173"/>
        <v>0</v>
      </c>
    </row>
    <row r="209" spans="1:54" x14ac:dyDescent="0.2">
      <c r="A209" s="278">
        <f t="shared" si="132"/>
        <v>2024</v>
      </c>
      <c r="B209" s="123">
        <f t="shared" si="147"/>
        <v>6</v>
      </c>
      <c r="C209" s="257">
        <f t="shared" si="175"/>
        <v>24</v>
      </c>
      <c r="D209" s="258">
        <f t="shared" si="175"/>
        <v>0</v>
      </c>
      <c r="E209" s="259">
        <f t="shared" si="175"/>
        <v>0</v>
      </c>
      <c r="F209" s="260">
        <f t="shared" si="175"/>
        <v>0</v>
      </c>
      <c r="G209" s="259">
        <f t="shared" si="148"/>
        <v>0</v>
      </c>
      <c r="H209" s="260">
        <f t="shared" si="149"/>
        <v>0.6</v>
      </c>
      <c r="I209" s="259">
        <f t="shared" si="133"/>
        <v>0</v>
      </c>
      <c r="J209" s="259">
        <f t="shared" si="150"/>
        <v>1</v>
      </c>
      <c r="K209" s="261">
        <f t="shared" si="151"/>
        <v>1.05</v>
      </c>
      <c r="L209" s="259">
        <f t="shared" si="152"/>
        <v>1</v>
      </c>
      <c r="M209" s="262">
        <f t="shared" si="134"/>
        <v>1E-3</v>
      </c>
      <c r="N209" s="259">
        <f t="shared" si="135"/>
        <v>0</v>
      </c>
      <c r="O209" s="259">
        <f t="shared" si="153"/>
        <v>0</v>
      </c>
      <c r="P209" s="260">
        <f t="shared" si="136"/>
        <v>0</v>
      </c>
      <c r="Q209" s="259" t="b">
        <f t="shared" si="154"/>
        <v>0</v>
      </c>
      <c r="R209" s="260">
        <f t="shared" si="155"/>
        <v>0</v>
      </c>
      <c r="S209" s="259">
        <f t="shared" si="156"/>
        <v>0</v>
      </c>
      <c r="T209" s="259">
        <f t="shared" si="125"/>
        <v>0</v>
      </c>
      <c r="U209" s="259">
        <f t="shared" si="157"/>
        <v>0</v>
      </c>
      <c r="V209" s="259">
        <f t="shared" si="137"/>
        <v>0</v>
      </c>
      <c r="W209" s="262">
        <f t="shared" si="138"/>
        <v>1.4E-3</v>
      </c>
      <c r="X209" s="259">
        <f t="shared" si="158"/>
        <v>0</v>
      </c>
      <c r="Y209" s="260">
        <f t="shared" si="126"/>
        <v>0</v>
      </c>
      <c r="Z209" s="259">
        <f t="shared" si="159"/>
        <v>0</v>
      </c>
      <c r="AA209" s="259">
        <f t="shared" si="127"/>
        <v>0</v>
      </c>
      <c r="AB209" s="259">
        <f t="shared" si="160"/>
        <v>0</v>
      </c>
      <c r="AC209" s="263">
        <f t="shared" si="139"/>
        <v>0.2</v>
      </c>
      <c r="AD209" s="259">
        <f t="shared" si="161"/>
        <v>0</v>
      </c>
      <c r="AE209" s="259">
        <f t="shared" si="162"/>
        <v>830</v>
      </c>
      <c r="AF209" s="264">
        <f t="shared" si="176"/>
        <v>0</v>
      </c>
      <c r="AG209" s="265">
        <f t="shared" si="176"/>
        <v>0</v>
      </c>
      <c r="AH209" s="265">
        <f t="shared" si="176"/>
        <v>0</v>
      </c>
      <c r="AI209" s="265">
        <f t="shared" si="176"/>
        <v>0</v>
      </c>
      <c r="AJ209" s="278">
        <f t="shared" si="176"/>
        <v>0</v>
      </c>
      <c r="AK209" s="278">
        <f t="shared" si="163"/>
        <v>2024</v>
      </c>
      <c r="AL209" s="260">
        <f t="shared" si="129"/>
        <v>0</v>
      </c>
      <c r="AM209" s="260">
        <f t="shared" si="164"/>
        <v>0</v>
      </c>
      <c r="AN209" s="260">
        <f t="shared" si="165"/>
        <v>1</v>
      </c>
      <c r="AO209" s="259">
        <f t="shared" si="166"/>
        <v>0</v>
      </c>
      <c r="AP209" s="261">
        <f t="shared" si="167"/>
        <v>0.6</v>
      </c>
      <c r="AQ209" s="259">
        <f t="shared" si="174"/>
        <v>0</v>
      </c>
      <c r="AR209" s="259">
        <f t="shared" si="168"/>
        <v>1</v>
      </c>
      <c r="AS209" s="262">
        <f t="shared" si="140"/>
        <v>4.0000000000000002E-4</v>
      </c>
      <c r="AT209" s="259">
        <f t="shared" si="141"/>
        <v>0</v>
      </c>
      <c r="AU209" s="259">
        <f t="shared" si="169"/>
        <v>0</v>
      </c>
      <c r="AV209" s="260">
        <f t="shared" si="142"/>
        <v>0</v>
      </c>
      <c r="AW209" s="259">
        <f t="shared" si="170"/>
        <v>0</v>
      </c>
      <c r="AX209" s="259">
        <f t="shared" si="130"/>
        <v>0</v>
      </c>
      <c r="AY209" s="259">
        <f t="shared" si="171"/>
        <v>0</v>
      </c>
      <c r="AZ209" s="92">
        <f t="shared" si="172"/>
        <v>0</v>
      </c>
      <c r="BA209" s="266">
        <f t="shared" si="131"/>
        <v>0</v>
      </c>
      <c r="BB209" s="92">
        <f t="shared" si="173"/>
        <v>0</v>
      </c>
    </row>
    <row r="210" spans="1:54" x14ac:dyDescent="0.2">
      <c r="A210" s="278">
        <f t="shared" si="132"/>
        <v>2024</v>
      </c>
      <c r="B210" s="123">
        <f t="shared" si="147"/>
        <v>6</v>
      </c>
      <c r="C210" s="257">
        <f t="shared" si="175"/>
        <v>25</v>
      </c>
      <c r="D210" s="258">
        <f t="shared" si="175"/>
        <v>0</v>
      </c>
      <c r="E210" s="259">
        <f t="shared" si="175"/>
        <v>0</v>
      </c>
      <c r="F210" s="260">
        <f t="shared" si="175"/>
        <v>0</v>
      </c>
      <c r="G210" s="259">
        <f t="shared" si="148"/>
        <v>0</v>
      </c>
      <c r="H210" s="260">
        <f t="shared" si="149"/>
        <v>0.6</v>
      </c>
      <c r="I210" s="259">
        <f t="shared" si="133"/>
        <v>0</v>
      </c>
      <c r="J210" s="259">
        <f t="shared" si="150"/>
        <v>1</v>
      </c>
      <c r="K210" s="261">
        <f t="shared" si="151"/>
        <v>1.05</v>
      </c>
      <c r="L210" s="259">
        <f t="shared" si="152"/>
        <v>1</v>
      </c>
      <c r="M210" s="262">
        <f t="shared" si="134"/>
        <v>1E-3</v>
      </c>
      <c r="N210" s="259">
        <f t="shared" si="135"/>
        <v>0</v>
      </c>
      <c r="O210" s="259">
        <f t="shared" si="153"/>
        <v>0</v>
      </c>
      <c r="P210" s="260">
        <f t="shared" si="136"/>
        <v>0</v>
      </c>
      <c r="Q210" s="259" t="b">
        <f t="shared" si="154"/>
        <v>0</v>
      </c>
      <c r="R210" s="260">
        <f t="shared" si="155"/>
        <v>0</v>
      </c>
      <c r="S210" s="259">
        <f t="shared" si="156"/>
        <v>0</v>
      </c>
      <c r="T210" s="259">
        <f t="shared" si="125"/>
        <v>0</v>
      </c>
      <c r="U210" s="259">
        <f t="shared" si="157"/>
        <v>0</v>
      </c>
      <c r="V210" s="259">
        <f t="shared" si="137"/>
        <v>0</v>
      </c>
      <c r="W210" s="262">
        <f t="shared" si="138"/>
        <v>1.4E-3</v>
      </c>
      <c r="X210" s="259">
        <f t="shared" si="158"/>
        <v>0</v>
      </c>
      <c r="Y210" s="260">
        <f t="shared" si="126"/>
        <v>0</v>
      </c>
      <c r="Z210" s="259">
        <f t="shared" si="159"/>
        <v>0</v>
      </c>
      <c r="AA210" s="259">
        <f t="shared" si="127"/>
        <v>0</v>
      </c>
      <c r="AB210" s="259">
        <f t="shared" si="160"/>
        <v>0</v>
      </c>
      <c r="AC210" s="263">
        <f t="shared" si="139"/>
        <v>0.2</v>
      </c>
      <c r="AD210" s="259">
        <f t="shared" si="161"/>
        <v>0</v>
      </c>
      <c r="AE210" s="259">
        <f t="shared" si="162"/>
        <v>830</v>
      </c>
      <c r="AF210" s="264">
        <f t="shared" si="176"/>
        <v>0</v>
      </c>
      <c r="AG210" s="265">
        <f t="shared" si="176"/>
        <v>0</v>
      </c>
      <c r="AH210" s="265">
        <f t="shared" si="176"/>
        <v>0</v>
      </c>
      <c r="AI210" s="265">
        <f t="shared" si="176"/>
        <v>0</v>
      </c>
      <c r="AJ210" s="278">
        <f t="shared" si="176"/>
        <v>0</v>
      </c>
      <c r="AK210" s="278">
        <f t="shared" si="163"/>
        <v>2024</v>
      </c>
      <c r="AL210" s="260">
        <f t="shared" si="129"/>
        <v>0</v>
      </c>
      <c r="AM210" s="260">
        <f t="shared" si="164"/>
        <v>0</v>
      </c>
      <c r="AN210" s="260">
        <f t="shared" si="165"/>
        <v>1</v>
      </c>
      <c r="AO210" s="259">
        <f t="shared" si="166"/>
        <v>0</v>
      </c>
      <c r="AP210" s="261">
        <f t="shared" si="167"/>
        <v>0.6</v>
      </c>
      <c r="AQ210" s="259">
        <f t="shared" si="174"/>
        <v>0</v>
      </c>
      <c r="AR210" s="259">
        <f t="shared" si="168"/>
        <v>1</v>
      </c>
      <c r="AS210" s="262">
        <f t="shared" si="140"/>
        <v>4.0000000000000002E-4</v>
      </c>
      <c r="AT210" s="259">
        <f t="shared" si="141"/>
        <v>0</v>
      </c>
      <c r="AU210" s="259">
        <f t="shared" si="169"/>
        <v>0</v>
      </c>
      <c r="AV210" s="260">
        <f t="shared" si="142"/>
        <v>0</v>
      </c>
      <c r="AW210" s="259">
        <f t="shared" si="170"/>
        <v>0</v>
      </c>
      <c r="AX210" s="259">
        <f t="shared" si="130"/>
        <v>0</v>
      </c>
      <c r="AY210" s="259">
        <f t="shared" si="171"/>
        <v>0</v>
      </c>
      <c r="AZ210" s="92">
        <f t="shared" si="172"/>
        <v>0</v>
      </c>
      <c r="BA210" s="266">
        <f t="shared" si="131"/>
        <v>0</v>
      </c>
      <c r="BB210" s="92">
        <f t="shared" si="173"/>
        <v>0</v>
      </c>
    </row>
    <row r="211" spans="1:54" x14ac:dyDescent="0.2">
      <c r="A211" s="267">
        <f t="shared" si="132"/>
        <v>2025</v>
      </c>
      <c r="B211" s="128">
        <f t="shared" si="147"/>
        <v>7</v>
      </c>
      <c r="C211" s="268">
        <f t="shared" si="175"/>
        <v>1</v>
      </c>
      <c r="D211" s="269" t="str">
        <f t="shared" si="175"/>
        <v>단A</v>
      </c>
      <c r="E211" s="270">
        <f t="shared" si="175"/>
        <v>1200000</v>
      </c>
      <c r="F211" s="271">
        <f t="shared" si="175"/>
        <v>0.1</v>
      </c>
      <c r="G211" s="270">
        <f t="shared" si="148"/>
        <v>2125873.2000000011</v>
      </c>
      <c r="H211" s="271">
        <f t="shared" si="149"/>
        <v>0.6</v>
      </c>
      <c r="I211" s="270">
        <f t="shared" si="133"/>
        <v>1275523.9200000006</v>
      </c>
      <c r="J211" s="270">
        <f t="shared" si="150"/>
        <v>3</v>
      </c>
      <c r="K211" s="272">
        <f t="shared" si="151"/>
        <v>1.3</v>
      </c>
      <c r="L211" s="270">
        <f t="shared" si="152"/>
        <v>4</v>
      </c>
      <c r="M211" s="273">
        <f t="shared" si="134"/>
        <v>4.0000000000000001E-3</v>
      </c>
      <c r="N211" s="270">
        <f t="shared" si="135"/>
        <v>630</v>
      </c>
      <c r="O211" s="270">
        <f t="shared" si="153"/>
        <v>4472.0956800000022</v>
      </c>
      <c r="P211" s="271">
        <f t="shared" si="136"/>
        <v>0.5</v>
      </c>
      <c r="Q211" s="270" t="b">
        <f t="shared" si="154"/>
        <v>0</v>
      </c>
      <c r="R211" s="271">
        <f t="shared" si="155"/>
        <v>0.5</v>
      </c>
      <c r="S211" s="270">
        <f t="shared" si="156"/>
        <v>2236.0478400000011</v>
      </c>
      <c r="T211" s="270">
        <f t="shared" si="125"/>
        <v>2605.3747200000012</v>
      </c>
      <c r="U211" s="270">
        <f t="shared" si="157"/>
        <v>2236.0478400000011</v>
      </c>
      <c r="V211" s="270" t="b">
        <f t="shared" si="137"/>
        <v>1</v>
      </c>
      <c r="W211" s="273">
        <f t="shared" si="138"/>
        <v>1.4E-3</v>
      </c>
      <c r="X211" s="270">
        <f t="shared" si="158"/>
        <v>1785.7334880000008</v>
      </c>
      <c r="Y211" s="271">
        <f t="shared" si="126"/>
        <v>0.5</v>
      </c>
      <c r="Z211" s="270">
        <f t="shared" si="159"/>
        <v>892.86674400000038</v>
      </c>
      <c r="AA211" s="270">
        <f t="shared" si="127"/>
        <v>1055.2061520000004</v>
      </c>
      <c r="AB211" s="270">
        <f t="shared" si="160"/>
        <v>892.86674400000038</v>
      </c>
      <c r="AC211" s="274">
        <f t="shared" si="139"/>
        <v>0.2</v>
      </c>
      <c r="AD211" s="270">
        <f t="shared" si="161"/>
        <v>447.20956800000022</v>
      </c>
      <c r="AE211" s="270">
        <f t="shared" si="162"/>
        <v>850</v>
      </c>
      <c r="AF211" s="275">
        <f t="shared" si="176"/>
        <v>20</v>
      </c>
      <c r="AG211" s="276">
        <f t="shared" si="176"/>
        <v>1</v>
      </c>
      <c r="AH211" s="276">
        <f t="shared" si="176"/>
        <v>1.1000000000000001</v>
      </c>
      <c r="AI211" s="276">
        <f t="shared" si="176"/>
        <v>1.25</v>
      </c>
      <c r="AJ211" s="267">
        <f t="shared" si="176"/>
        <v>2010</v>
      </c>
      <c r="AK211" s="267">
        <f t="shared" si="163"/>
        <v>15</v>
      </c>
      <c r="AL211" s="271">
        <f t="shared" si="129"/>
        <v>0.02</v>
      </c>
      <c r="AM211" s="271">
        <f t="shared" si="164"/>
        <v>0.19999999999999996</v>
      </c>
      <c r="AN211" s="271">
        <f t="shared" si="165"/>
        <v>0.7</v>
      </c>
      <c r="AO211" s="270">
        <f t="shared" si="166"/>
        <v>16362.499999999998</v>
      </c>
      <c r="AP211" s="272">
        <f t="shared" si="167"/>
        <v>0.6</v>
      </c>
      <c r="AQ211" s="270">
        <f t="shared" si="174"/>
        <v>9817.4999999999982</v>
      </c>
      <c r="AR211" s="270">
        <f t="shared" si="168"/>
        <v>2</v>
      </c>
      <c r="AS211" s="273">
        <f t="shared" si="140"/>
        <v>5.0000000000000001E-4</v>
      </c>
      <c r="AT211" s="270">
        <f t="shared" si="141"/>
        <v>0.60000000000000009</v>
      </c>
      <c r="AU211" s="270">
        <f t="shared" si="169"/>
        <v>4.3087499999999999</v>
      </c>
      <c r="AV211" s="271">
        <f t="shared" si="142"/>
        <v>0</v>
      </c>
      <c r="AW211" s="270">
        <f t="shared" si="170"/>
        <v>4.3087499999999999</v>
      </c>
      <c r="AX211" s="270">
        <f t="shared" si="130"/>
        <v>5.6292599999999995</v>
      </c>
      <c r="AY211" s="270">
        <f t="shared" si="171"/>
        <v>4.3087499999999999</v>
      </c>
      <c r="AZ211" s="129">
        <f t="shared" si="172"/>
        <v>3580.4329020000018</v>
      </c>
      <c r="BA211" s="277">
        <f t="shared" si="131"/>
        <v>1</v>
      </c>
      <c r="BB211" s="129">
        <f t="shared" si="173"/>
        <v>3580.4329020000018</v>
      </c>
    </row>
    <row r="212" spans="1:54" x14ac:dyDescent="0.2">
      <c r="A212" s="278">
        <f t="shared" si="132"/>
        <v>2025</v>
      </c>
      <c r="B212" s="123">
        <f t="shared" si="147"/>
        <v>7</v>
      </c>
      <c r="C212" s="257">
        <f t="shared" si="175"/>
        <v>2</v>
      </c>
      <c r="D212" s="258" t="str">
        <f t="shared" si="175"/>
        <v>단B</v>
      </c>
      <c r="E212" s="259">
        <f t="shared" si="175"/>
        <v>0</v>
      </c>
      <c r="F212" s="260">
        <f t="shared" si="175"/>
        <v>0.01</v>
      </c>
      <c r="G212" s="259">
        <f t="shared" si="148"/>
        <v>0</v>
      </c>
      <c r="H212" s="260">
        <f t="shared" si="149"/>
        <v>0.6</v>
      </c>
      <c r="I212" s="259">
        <f t="shared" si="133"/>
        <v>0</v>
      </c>
      <c r="J212" s="259">
        <f t="shared" si="150"/>
        <v>1</v>
      </c>
      <c r="K212" s="261">
        <f t="shared" si="151"/>
        <v>1.05</v>
      </c>
      <c r="L212" s="259">
        <f t="shared" si="152"/>
        <v>1</v>
      </c>
      <c r="M212" s="262">
        <f t="shared" si="134"/>
        <v>1E-3</v>
      </c>
      <c r="N212" s="259">
        <f t="shared" si="135"/>
        <v>0</v>
      </c>
      <c r="O212" s="259">
        <f t="shared" si="153"/>
        <v>0</v>
      </c>
      <c r="P212" s="260">
        <f t="shared" si="136"/>
        <v>0.5</v>
      </c>
      <c r="Q212" s="259" t="b">
        <f t="shared" si="154"/>
        <v>0</v>
      </c>
      <c r="R212" s="260">
        <f t="shared" si="155"/>
        <v>0.5</v>
      </c>
      <c r="S212" s="259">
        <f t="shared" si="156"/>
        <v>0</v>
      </c>
      <c r="T212" s="259">
        <f t="shared" si="125"/>
        <v>0</v>
      </c>
      <c r="U212" s="259">
        <f t="shared" si="157"/>
        <v>0</v>
      </c>
      <c r="V212" s="259" t="b">
        <f t="shared" si="137"/>
        <v>1</v>
      </c>
      <c r="W212" s="262">
        <f t="shared" si="138"/>
        <v>1.4E-3</v>
      </c>
      <c r="X212" s="259">
        <f t="shared" si="158"/>
        <v>0</v>
      </c>
      <c r="Y212" s="260">
        <f t="shared" si="126"/>
        <v>0.5</v>
      </c>
      <c r="Z212" s="259">
        <f t="shared" si="159"/>
        <v>0</v>
      </c>
      <c r="AA212" s="259">
        <f t="shared" si="127"/>
        <v>0</v>
      </c>
      <c r="AB212" s="259">
        <f t="shared" si="160"/>
        <v>0</v>
      </c>
      <c r="AC212" s="263">
        <f t="shared" si="139"/>
        <v>0.2</v>
      </c>
      <c r="AD212" s="259">
        <f t="shared" si="161"/>
        <v>0</v>
      </c>
      <c r="AE212" s="259">
        <f t="shared" si="162"/>
        <v>850</v>
      </c>
      <c r="AF212" s="264">
        <f t="shared" si="176"/>
        <v>40</v>
      </c>
      <c r="AG212" s="265">
        <f t="shared" si="176"/>
        <v>1</v>
      </c>
      <c r="AH212" s="265">
        <f t="shared" si="176"/>
        <v>1.1000000000000001</v>
      </c>
      <c r="AI212" s="265">
        <f t="shared" si="176"/>
        <v>1.25</v>
      </c>
      <c r="AJ212" s="278">
        <f t="shared" si="176"/>
        <v>2010</v>
      </c>
      <c r="AK212" s="278">
        <f t="shared" si="163"/>
        <v>15</v>
      </c>
      <c r="AL212" s="260">
        <f t="shared" si="129"/>
        <v>0.02</v>
      </c>
      <c r="AM212" s="260">
        <f t="shared" si="164"/>
        <v>0.19999999999999996</v>
      </c>
      <c r="AN212" s="260">
        <f t="shared" si="165"/>
        <v>0.7</v>
      </c>
      <c r="AO212" s="259">
        <f t="shared" si="166"/>
        <v>32724.999999999996</v>
      </c>
      <c r="AP212" s="261">
        <f t="shared" si="167"/>
        <v>0.6</v>
      </c>
      <c r="AQ212" s="259">
        <f t="shared" si="174"/>
        <v>19634.999999999996</v>
      </c>
      <c r="AR212" s="259">
        <f t="shared" si="168"/>
        <v>3</v>
      </c>
      <c r="AS212" s="262">
        <f t="shared" si="140"/>
        <v>5.9999999999999995E-4</v>
      </c>
      <c r="AT212" s="259">
        <f t="shared" si="141"/>
        <v>1.899999999999999</v>
      </c>
      <c r="AU212" s="259">
        <f t="shared" si="169"/>
        <v>9.8809999999999985</v>
      </c>
      <c r="AV212" s="260">
        <f t="shared" si="142"/>
        <v>0</v>
      </c>
      <c r="AW212" s="259">
        <f t="shared" si="170"/>
        <v>9.8809999999999985</v>
      </c>
      <c r="AX212" s="259">
        <f t="shared" si="130"/>
        <v>10.429104000000001</v>
      </c>
      <c r="AY212" s="259">
        <f t="shared" si="171"/>
        <v>9.8809999999999985</v>
      </c>
      <c r="AZ212" s="92">
        <f t="shared" si="172"/>
        <v>9.8809999999999985</v>
      </c>
      <c r="BA212" s="266">
        <f t="shared" si="131"/>
        <v>2</v>
      </c>
      <c r="BB212" s="92">
        <f t="shared" si="173"/>
        <v>19.761999999999997</v>
      </c>
    </row>
    <row r="213" spans="1:54" x14ac:dyDescent="0.2">
      <c r="A213" s="278">
        <f t="shared" si="132"/>
        <v>2025</v>
      </c>
      <c r="B213" s="123">
        <f t="shared" si="147"/>
        <v>7</v>
      </c>
      <c r="C213" s="257">
        <f t="shared" si="175"/>
        <v>3</v>
      </c>
      <c r="D213" s="258" t="str">
        <f t="shared" si="175"/>
        <v>단C</v>
      </c>
      <c r="E213" s="259">
        <f t="shared" si="175"/>
        <v>0</v>
      </c>
      <c r="F213" s="260">
        <f t="shared" si="175"/>
        <v>0.02</v>
      </c>
      <c r="G213" s="259">
        <f t="shared" si="148"/>
        <v>0</v>
      </c>
      <c r="H213" s="260">
        <f t="shared" si="149"/>
        <v>0.6</v>
      </c>
      <c r="I213" s="259">
        <f t="shared" si="133"/>
        <v>0</v>
      </c>
      <c r="J213" s="259">
        <f t="shared" si="150"/>
        <v>1</v>
      </c>
      <c r="K213" s="261">
        <f t="shared" si="151"/>
        <v>1.05</v>
      </c>
      <c r="L213" s="259">
        <f t="shared" si="152"/>
        <v>1</v>
      </c>
      <c r="M213" s="262">
        <f t="shared" si="134"/>
        <v>1E-3</v>
      </c>
      <c r="N213" s="259">
        <f t="shared" si="135"/>
        <v>0</v>
      </c>
      <c r="O213" s="259">
        <f t="shared" si="153"/>
        <v>0</v>
      </c>
      <c r="P213" s="260">
        <f t="shared" si="136"/>
        <v>0.5</v>
      </c>
      <c r="Q213" s="259" t="b">
        <f t="shared" si="154"/>
        <v>0</v>
      </c>
      <c r="R213" s="260">
        <f t="shared" si="155"/>
        <v>0.5</v>
      </c>
      <c r="S213" s="259">
        <f t="shared" si="156"/>
        <v>0</v>
      </c>
      <c r="T213" s="259">
        <f t="shared" si="125"/>
        <v>0</v>
      </c>
      <c r="U213" s="259">
        <f t="shared" si="157"/>
        <v>0</v>
      </c>
      <c r="V213" s="259" t="b">
        <f t="shared" si="137"/>
        <v>1</v>
      </c>
      <c r="W213" s="262">
        <f t="shared" si="138"/>
        <v>1.4E-3</v>
      </c>
      <c r="X213" s="259">
        <f t="shared" si="158"/>
        <v>0</v>
      </c>
      <c r="Y213" s="260">
        <f t="shared" si="126"/>
        <v>0.5</v>
      </c>
      <c r="Z213" s="259">
        <f t="shared" si="159"/>
        <v>0</v>
      </c>
      <c r="AA213" s="259">
        <f t="shared" si="127"/>
        <v>0</v>
      </c>
      <c r="AB213" s="259">
        <f t="shared" si="160"/>
        <v>0</v>
      </c>
      <c r="AC213" s="263">
        <f t="shared" si="139"/>
        <v>0.2</v>
      </c>
      <c r="AD213" s="259">
        <f t="shared" si="161"/>
        <v>0</v>
      </c>
      <c r="AE213" s="259">
        <f t="shared" si="162"/>
        <v>850</v>
      </c>
      <c r="AF213" s="264">
        <f t="shared" si="176"/>
        <v>50</v>
      </c>
      <c r="AG213" s="265">
        <f t="shared" si="176"/>
        <v>1</v>
      </c>
      <c r="AH213" s="265">
        <f t="shared" si="176"/>
        <v>1.1000000000000001</v>
      </c>
      <c r="AI213" s="265">
        <f t="shared" si="176"/>
        <v>1.25</v>
      </c>
      <c r="AJ213" s="278">
        <f t="shared" si="176"/>
        <v>2010</v>
      </c>
      <c r="AK213" s="278">
        <f t="shared" si="163"/>
        <v>15</v>
      </c>
      <c r="AL213" s="260">
        <f t="shared" si="129"/>
        <v>0.02</v>
      </c>
      <c r="AM213" s="260">
        <f t="shared" si="164"/>
        <v>0.19999999999999996</v>
      </c>
      <c r="AN213" s="260">
        <f t="shared" si="165"/>
        <v>0.7</v>
      </c>
      <c r="AO213" s="259">
        <f t="shared" si="166"/>
        <v>40906.25</v>
      </c>
      <c r="AP213" s="261">
        <f t="shared" si="167"/>
        <v>0.6</v>
      </c>
      <c r="AQ213" s="259">
        <f t="shared" si="174"/>
        <v>24543.75</v>
      </c>
      <c r="AR213" s="259">
        <f t="shared" si="168"/>
        <v>3</v>
      </c>
      <c r="AS213" s="262">
        <f t="shared" si="140"/>
        <v>5.9999999999999995E-4</v>
      </c>
      <c r="AT213" s="259">
        <f t="shared" si="141"/>
        <v>1.899999999999999</v>
      </c>
      <c r="AU213" s="259">
        <f t="shared" si="169"/>
        <v>12.82625</v>
      </c>
      <c r="AV213" s="260">
        <f t="shared" si="142"/>
        <v>0</v>
      </c>
      <c r="AW213" s="259">
        <f t="shared" si="170"/>
        <v>12.82625</v>
      </c>
      <c r="AX213" s="259">
        <f t="shared" si="130"/>
        <v>13.535130000000004</v>
      </c>
      <c r="AY213" s="259">
        <f t="shared" si="171"/>
        <v>12.82625</v>
      </c>
      <c r="AZ213" s="92">
        <f t="shared" si="172"/>
        <v>12.82625</v>
      </c>
      <c r="BA213" s="266">
        <f t="shared" si="131"/>
        <v>3</v>
      </c>
      <c r="BB213" s="92">
        <f t="shared" si="173"/>
        <v>38.478749999999998</v>
      </c>
    </row>
    <row r="214" spans="1:54" x14ac:dyDescent="0.2">
      <c r="A214" s="278">
        <f t="shared" si="132"/>
        <v>2025</v>
      </c>
      <c r="B214" s="123">
        <f t="shared" si="147"/>
        <v>7</v>
      </c>
      <c r="C214" s="257">
        <f t="shared" ref="C214:F229" si="177">C189</f>
        <v>4</v>
      </c>
      <c r="D214" s="258" t="str">
        <f t="shared" si="177"/>
        <v>단D</v>
      </c>
      <c r="E214" s="259">
        <f t="shared" si="177"/>
        <v>0</v>
      </c>
      <c r="F214" s="260">
        <f t="shared" si="177"/>
        <v>0.03</v>
      </c>
      <c r="G214" s="259">
        <f t="shared" si="148"/>
        <v>0</v>
      </c>
      <c r="H214" s="260">
        <f t="shared" si="149"/>
        <v>0.6</v>
      </c>
      <c r="I214" s="259">
        <f t="shared" si="133"/>
        <v>0</v>
      </c>
      <c r="J214" s="259">
        <f t="shared" si="150"/>
        <v>1</v>
      </c>
      <c r="K214" s="261">
        <f t="shared" si="151"/>
        <v>1.05</v>
      </c>
      <c r="L214" s="259">
        <f t="shared" si="152"/>
        <v>1</v>
      </c>
      <c r="M214" s="262">
        <f t="shared" si="134"/>
        <v>1E-3</v>
      </c>
      <c r="N214" s="259">
        <f t="shared" si="135"/>
        <v>0</v>
      </c>
      <c r="O214" s="259">
        <f t="shared" si="153"/>
        <v>0</v>
      </c>
      <c r="P214" s="260">
        <f t="shared" si="136"/>
        <v>0.5</v>
      </c>
      <c r="Q214" s="259" t="b">
        <f t="shared" si="154"/>
        <v>0</v>
      </c>
      <c r="R214" s="260">
        <f t="shared" si="155"/>
        <v>0.5</v>
      </c>
      <c r="S214" s="259">
        <f t="shared" si="156"/>
        <v>0</v>
      </c>
      <c r="T214" s="259">
        <f t="shared" ref="T214:T277" si="178">IF(U189&lt;&gt;0,U189/(1-R189)*(1-R214),O189*(1-R214))*$K214</f>
        <v>0</v>
      </c>
      <c r="U214" s="259">
        <f t="shared" si="157"/>
        <v>0</v>
      </c>
      <c r="V214" s="259" t="b">
        <f t="shared" si="137"/>
        <v>1</v>
      </c>
      <c r="W214" s="262">
        <f t="shared" si="138"/>
        <v>1.4E-3</v>
      </c>
      <c r="X214" s="259">
        <f t="shared" si="158"/>
        <v>0</v>
      </c>
      <c r="Y214" s="260">
        <f t="shared" ref="Y214:Y277" si="179">Y189</f>
        <v>0.5</v>
      </c>
      <c r="Z214" s="259">
        <f t="shared" si="159"/>
        <v>0</v>
      </c>
      <c r="AA214" s="259">
        <f t="shared" ref="AA214:AA277" si="180">IF(AB189&lt;&gt;0,AB189/(1-Y189)*(1-Y214),X189*(1-Y214))*$K214</f>
        <v>0</v>
      </c>
      <c r="AB214" s="259">
        <f t="shared" si="160"/>
        <v>0</v>
      </c>
      <c r="AC214" s="263">
        <f t="shared" si="139"/>
        <v>0.2</v>
      </c>
      <c r="AD214" s="259">
        <f t="shared" si="161"/>
        <v>0</v>
      </c>
      <c r="AE214" s="259">
        <f t="shared" si="162"/>
        <v>850</v>
      </c>
      <c r="AF214" s="264">
        <f t="shared" ref="AF214:AJ229" si="181">AF189</f>
        <v>60</v>
      </c>
      <c r="AG214" s="265">
        <f t="shared" si="181"/>
        <v>1</v>
      </c>
      <c r="AH214" s="265">
        <f t="shared" si="181"/>
        <v>1.1000000000000001</v>
      </c>
      <c r="AI214" s="265">
        <f t="shared" si="181"/>
        <v>1.25</v>
      </c>
      <c r="AJ214" s="278">
        <f t="shared" si="181"/>
        <v>2010</v>
      </c>
      <c r="AK214" s="278">
        <f t="shared" si="163"/>
        <v>15</v>
      </c>
      <c r="AL214" s="260">
        <f t="shared" ref="AL214:AL277" si="182">AL189</f>
        <v>0.02</v>
      </c>
      <c r="AM214" s="260">
        <f t="shared" si="164"/>
        <v>0.19999999999999996</v>
      </c>
      <c r="AN214" s="260">
        <f t="shared" si="165"/>
        <v>0.7</v>
      </c>
      <c r="AO214" s="259">
        <f t="shared" si="166"/>
        <v>49087.500000000007</v>
      </c>
      <c r="AP214" s="261">
        <f t="shared" si="167"/>
        <v>0.6</v>
      </c>
      <c r="AQ214" s="259">
        <f t="shared" si="174"/>
        <v>29452.500000000004</v>
      </c>
      <c r="AR214" s="259">
        <f t="shared" si="168"/>
        <v>4</v>
      </c>
      <c r="AS214" s="262">
        <f t="shared" si="140"/>
        <v>8.0000000000000004E-4</v>
      </c>
      <c r="AT214" s="259">
        <f t="shared" si="141"/>
        <v>7.1000000000000014</v>
      </c>
      <c r="AU214" s="259">
        <f t="shared" si="169"/>
        <v>16.462000000000003</v>
      </c>
      <c r="AV214" s="260">
        <f t="shared" si="142"/>
        <v>0</v>
      </c>
      <c r="AW214" s="259">
        <f t="shared" si="170"/>
        <v>16.462000000000003</v>
      </c>
      <c r="AX214" s="259">
        <f t="shared" ref="AX214:AX277" si="183">IF(AY189&lt;&gt;0,AY189/(1-AV189)*(1-AV214),AU189*(1-AV214))*$K214</f>
        <v>17.393208000000005</v>
      </c>
      <c r="AY214" s="259">
        <f t="shared" si="171"/>
        <v>16.462000000000003</v>
      </c>
      <c r="AZ214" s="92">
        <f t="shared" si="172"/>
        <v>16.462000000000003</v>
      </c>
      <c r="BA214" s="266">
        <f t="shared" ref="BA214:BA277" si="184">BA189</f>
        <v>4</v>
      </c>
      <c r="BB214" s="92">
        <f t="shared" si="173"/>
        <v>65.848000000000013</v>
      </c>
    </row>
    <row r="215" spans="1:54" x14ac:dyDescent="0.2">
      <c r="A215" s="278">
        <f t="shared" si="132"/>
        <v>2025</v>
      </c>
      <c r="B215" s="123">
        <f t="shared" si="147"/>
        <v>7</v>
      </c>
      <c r="C215" s="257">
        <f t="shared" si="177"/>
        <v>5</v>
      </c>
      <c r="D215" s="258" t="str">
        <f t="shared" si="177"/>
        <v>단E</v>
      </c>
      <c r="E215" s="259">
        <f t="shared" si="177"/>
        <v>0</v>
      </c>
      <c r="F215" s="260">
        <f t="shared" si="177"/>
        <v>0.04</v>
      </c>
      <c r="G215" s="259">
        <f t="shared" si="148"/>
        <v>0</v>
      </c>
      <c r="H215" s="260">
        <f t="shared" si="149"/>
        <v>0.6</v>
      </c>
      <c r="I215" s="259">
        <f t="shared" si="133"/>
        <v>0</v>
      </c>
      <c r="J215" s="259">
        <f t="shared" si="150"/>
        <v>1</v>
      </c>
      <c r="K215" s="261">
        <f t="shared" si="151"/>
        <v>1.05</v>
      </c>
      <c r="L215" s="259">
        <f t="shared" si="152"/>
        <v>1</v>
      </c>
      <c r="M215" s="262">
        <f t="shared" si="134"/>
        <v>1E-3</v>
      </c>
      <c r="N215" s="259">
        <f t="shared" si="135"/>
        <v>0</v>
      </c>
      <c r="O215" s="259">
        <f t="shared" si="153"/>
        <v>0</v>
      </c>
      <c r="P215" s="260">
        <f t="shared" si="136"/>
        <v>0.25</v>
      </c>
      <c r="Q215" s="259" t="b">
        <f t="shared" si="154"/>
        <v>0</v>
      </c>
      <c r="R215" s="260">
        <f t="shared" si="155"/>
        <v>0.25</v>
      </c>
      <c r="S215" s="259">
        <f t="shared" si="156"/>
        <v>0</v>
      </c>
      <c r="T215" s="259">
        <f t="shared" si="178"/>
        <v>0</v>
      </c>
      <c r="U215" s="259">
        <f t="shared" si="157"/>
        <v>0</v>
      </c>
      <c r="V215" s="259" t="b">
        <f t="shared" si="137"/>
        <v>1</v>
      </c>
      <c r="W215" s="262">
        <f t="shared" si="138"/>
        <v>1.4E-3</v>
      </c>
      <c r="X215" s="259">
        <f t="shared" si="158"/>
        <v>0</v>
      </c>
      <c r="Y215" s="260">
        <f t="shared" si="179"/>
        <v>0.25</v>
      </c>
      <c r="Z215" s="259">
        <f t="shared" si="159"/>
        <v>0</v>
      </c>
      <c r="AA215" s="259">
        <f t="shared" si="180"/>
        <v>0</v>
      </c>
      <c r="AB215" s="259">
        <f t="shared" si="160"/>
        <v>0</v>
      </c>
      <c r="AC215" s="263">
        <f t="shared" si="139"/>
        <v>0.2</v>
      </c>
      <c r="AD215" s="259">
        <f t="shared" si="161"/>
        <v>0</v>
      </c>
      <c r="AE215" s="259">
        <f t="shared" si="162"/>
        <v>850</v>
      </c>
      <c r="AF215" s="264">
        <f t="shared" si="181"/>
        <v>85</v>
      </c>
      <c r="AG215" s="265">
        <f t="shared" si="181"/>
        <v>1</v>
      </c>
      <c r="AH215" s="265">
        <f t="shared" si="181"/>
        <v>1.1000000000000001</v>
      </c>
      <c r="AI215" s="265">
        <f t="shared" si="181"/>
        <v>1.25</v>
      </c>
      <c r="AJ215" s="278">
        <f t="shared" si="181"/>
        <v>2010</v>
      </c>
      <c r="AK215" s="278">
        <f t="shared" si="163"/>
        <v>15</v>
      </c>
      <c r="AL215" s="260">
        <f t="shared" si="182"/>
        <v>0.02</v>
      </c>
      <c r="AM215" s="260">
        <f t="shared" si="164"/>
        <v>0.19999999999999996</v>
      </c>
      <c r="AN215" s="260">
        <f t="shared" si="165"/>
        <v>0.7</v>
      </c>
      <c r="AO215" s="259">
        <f t="shared" si="166"/>
        <v>69540.625</v>
      </c>
      <c r="AP215" s="261">
        <f t="shared" si="167"/>
        <v>0.6</v>
      </c>
      <c r="AQ215" s="259">
        <f t="shared" si="174"/>
        <v>41724.375</v>
      </c>
      <c r="AR215" s="259">
        <f t="shared" si="168"/>
        <v>5</v>
      </c>
      <c r="AS215" s="262">
        <f t="shared" si="140"/>
        <v>1E-3</v>
      </c>
      <c r="AT215" s="259">
        <f t="shared" si="141"/>
        <v>14.899999999999999</v>
      </c>
      <c r="AU215" s="259">
        <f t="shared" si="169"/>
        <v>26.824375000000003</v>
      </c>
      <c r="AV215" s="260">
        <f t="shared" si="142"/>
        <v>0</v>
      </c>
      <c r="AW215" s="259">
        <f t="shared" si="170"/>
        <v>26.824375000000003</v>
      </c>
      <c r="AX215" s="259">
        <f t="shared" si="183"/>
        <v>28.357035000000003</v>
      </c>
      <c r="AY215" s="259">
        <f t="shared" si="171"/>
        <v>26.824375000000003</v>
      </c>
      <c r="AZ215" s="92">
        <f t="shared" si="172"/>
        <v>26.824375000000003</v>
      </c>
      <c r="BA215" s="266">
        <f t="shared" si="184"/>
        <v>5</v>
      </c>
      <c r="BB215" s="92">
        <f t="shared" si="173"/>
        <v>134.12187500000002</v>
      </c>
    </row>
    <row r="216" spans="1:54" x14ac:dyDescent="0.2">
      <c r="A216" s="278">
        <f t="shared" ref="A216:A279" si="185">A191+1</f>
        <v>2025</v>
      </c>
      <c r="B216" s="123">
        <f t="shared" si="147"/>
        <v>7</v>
      </c>
      <c r="C216" s="257">
        <f t="shared" si="177"/>
        <v>6</v>
      </c>
      <c r="D216" s="258" t="str">
        <f t="shared" si="177"/>
        <v>단F</v>
      </c>
      <c r="E216" s="259">
        <f t="shared" si="177"/>
        <v>0</v>
      </c>
      <c r="F216" s="260">
        <f t="shared" si="177"/>
        <v>0.05</v>
      </c>
      <c r="G216" s="259">
        <f t="shared" si="148"/>
        <v>0</v>
      </c>
      <c r="H216" s="260">
        <f t="shared" si="149"/>
        <v>0.6</v>
      </c>
      <c r="I216" s="259">
        <f t="shared" ref="I216:I279" si="186">G216*H216</f>
        <v>0</v>
      </c>
      <c r="J216" s="259">
        <f t="shared" si="150"/>
        <v>1</v>
      </c>
      <c r="K216" s="261">
        <f t="shared" si="151"/>
        <v>1.05</v>
      </c>
      <c r="L216" s="259">
        <f t="shared" si="152"/>
        <v>1</v>
      </c>
      <c r="M216" s="262">
        <f t="shared" ref="M216:M279" si="187">INDEX($D$39:$D$42,L216)</f>
        <v>1E-3</v>
      </c>
      <c r="N216" s="259">
        <f t="shared" ref="N216:N279" si="188">INDEX($E$39:$E$42,L216)</f>
        <v>0</v>
      </c>
      <c r="O216" s="259">
        <f t="shared" si="153"/>
        <v>0</v>
      </c>
      <c r="P216" s="260">
        <f t="shared" ref="P216:P279" si="189">P191</f>
        <v>0</v>
      </c>
      <c r="Q216" s="259" t="b">
        <f t="shared" si="154"/>
        <v>0</v>
      </c>
      <c r="R216" s="260">
        <f t="shared" si="155"/>
        <v>0</v>
      </c>
      <c r="S216" s="259">
        <f t="shared" si="156"/>
        <v>0</v>
      </c>
      <c r="T216" s="259">
        <f t="shared" si="178"/>
        <v>0</v>
      </c>
      <c r="U216" s="259">
        <f t="shared" si="157"/>
        <v>0</v>
      </c>
      <c r="V216" s="259" t="b">
        <f t="shared" ref="V216:V279" si="190">V191</f>
        <v>1</v>
      </c>
      <c r="W216" s="262">
        <f t="shared" ref="W216:W279" si="191">$E$49</f>
        <v>1.4E-3</v>
      </c>
      <c r="X216" s="259">
        <f t="shared" si="158"/>
        <v>0</v>
      </c>
      <c r="Y216" s="260">
        <f t="shared" si="179"/>
        <v>0</v>
      </c>
      <c r="Z216" s="259">
        <f t="shared" si="159"/>
        <v>0</v>
      </c>
      <c r="AA216" s="259">
        <f t="shared" si="180"/>
        <v>0</v>
      </c>
      <c r="AB216" s="259">
        <f t="shared" si="160"/>
        <v>0</v>
      </c>
      <c r="AC216" s="263">
        <f t="shared" ref="AC216:AC279" si="192">$E$51</f>
        <v>0.2</v>
      </c>
      <c r="AD216" s="259">
        <f t="shared" si="161"/>
        <v>0</v>
      </c>
      <c r="AE216" s="259">
        <f t="shared" si="162"/>
        <v>850</v>
      </c>
      <c r="AF216" s="264">
        <f t="shared" si="181"/>
        <v>90</v>
      </c>
      <c r="AG216" s="265">
        <f t="shared" si="181"/>
        <v>1</v>
      </c>
      <c r="AH216" s="265">
        <f t="shared" si="181"/>
        <v>1.1000000000000001</v>
      </c>
      <c r="AI216" s="265">
        <f t="shared" si="181"/>
        <v>1.25</v>
      </c>
      <c r="AJ216" s="278">
        <f t="shared" si="181"/>
        <v>2010</v>
      </c>
      <c r="AK216" s="278">
        <f t="shared" si="163"/>
        <v>15</v>
      </c>
      <c r="AL216" s="260">
        <f t="shared" si="182"/>
        <v>0.02</v>
      </c>
      <c r="AM216" s="260">
        <f t="shared" si="164"/>
        <v>0.19999999999999996</v>
      </c>
      <c r="AN216" s="260">
        <f t="shared" si="165"/>
        <v>0.7</v>
      </c>
      <c r="AO216" s="259">
        <f t="shared" si="166"/>
        <v>73631.25</v>
      </c>
      <c r="AP216" s="261">
        <f t="shared" si="167"/>
        <v>0.6</v>
      </c>
      <c r="AQ216" s="259">
        <f t="shared" si="174"/>
        <v>44178.75</v>
      </c>
      <c r="AR216" s="259">
        <f t="shared" si="168"/>
        <v>5</v>
      </c>
      <c r="AS216" s="262">
        <f t="shared" ref="AS216:AS279" si="193">INDEX($I$39:$I$44,AR216)</f>
        <v>1E-3</v>
      </c>
      <c r="AT216" s="259">
        <f t="shared" ref="AT216:AT279" si="194">INDEX($J$39:$J$44,AR216)</f>
        <v>14.899999999999999</v>
      </c>
      <c r="AU216" s="259">
        <f t="shared" si="169"/>
        <v>29.278750000000002</v>
      </c>
      <c r="AV216" s="260">
        <f t="shared" ref="AV216:AV279" si="195">AV191</f>
        <v>0</v>
      </c>
      <c r="AW216" s="259">
        <f t="shared" si="170"/>
        <v>29.278750000000002</v>
      </c>
      <c r="AX216" s="259">
        <f t="shared" si="183"/>
        <v>30.945389999999996</v>
      </c>
      <c r="AY216" s="259">
        <f t="shared" si="171"/>
        <v>29.278750000000002</v>
      </c>
      <c r="AZ216" s="92">
        <f t="shared" si="172"/>
        <v>29.278750000000002</v>
      </c>
      <c r="BA216" s="266">
        <f t="shared" si="184"/>
        <v>5</v>
      </c>
      <c r="BB216" s="92">
        <f t="shared" si="173"/>
        <v>146.39375000000001</v>
      </c>
    </row>
    <row r="217" spans="1:54" x14ac:dyDescent="0.2">
      <c r="A217" s="278">
        <f t="shared" si="185"/>
        <v>2025</v>
      </c>
      <c r="B217" s="123">
        <f t="shared" si="147"/>
        <v>7</v>
      </c>
      <c r="C217" s="257">
        <f t="shared" si="177"/>
        <v>7</v>
      </c>
      <c r="D217" s="258" t="str">
        <f t="shared" si="177"/>
        <v>장A</v>
      </c>
      <c r="E217" s="259">
        <f t="shared" si="177"/>
        <v>0</v>
      </c>
      <c r="F217" s="260">
        <f t="shared" si="177"/>
        <v>0.01</v>
      </c>
      <c r="G217" s="259">
        <f t="shared" si="148"/>
        <v>0</v>
      </c>
      <c r="H217" s="260">
        <f t="shared" si="149"/>
        <v>0.6</v>
      </c>
      <c r="I217" s="259">
        <f t="shared" si="186"/>
        <v>0</v>
      </c>
      <c r="J217" s="259">
        <f t="shared" si="150"/>
        <v>1</v>
      </c>
      <c r="K217" s="261">
        <f t="shared" si="151"/>
        <v>1.05</v>
      </c>
      <c r="L217" s="259">
        <f t="shared" si="152"/>
        <v>1</v>
      </c>
      <c r="M217" s="262">
        <f t="shared" si="187"/>
        <v>1E-3</v>
      </c>
      <c r="N217" s="259">
        <f t="shared" si="188"/>
        <v>0</v>
      </c>
      <c r="O217" s="259">
        <f t="shared" si="153"/>
        <v>0</v>
      </c>
      <c r="P217" s="260">
        <f t="shared" si="189"/>
        <v>1</v>
      </c>
      <c r="Q217" s="259" t="b">
        <f t="shared" si="154"/>
        <v>0</v>
      </c>
      <c r="R217" s="260">
        <f t="shared" si="155"/>
        <v>1</v>
      </c>
      <c r="S217" s="259">
        <f t="shared" si="156"/>
        <v>0</v>
      </c>
      <c r="T217" s="259">
        <f t="shared" si="178"/>
        <v>0</v>
      </c>
      <c r="U217" s="259">
        <f t="shared" si="157"/>
        <v>0</v>
      </c>
      <c r="V217" s="259" t="b">
        <f t="shared" si="190"/>
        <v>1</v>
      </c>
      <c r="W217" s="262">
        <f t="shared" si="191"/>
        <v>1.4E-3</v>
      </c>
      <c r="X217" s="259">
        <f t="shared" si="158"/>
        <v>0</v>
      </c>
      <c r="Y217" s="260">
        <f t="shared" si="179"/>
        <v>1</v>
      </c>
      <c r="Z217" s="259">
        <f t="shared" si="159"/>
        <v>0</v>
      </c>
      <c r="AA217" s="259">
        <f t="shared" si="180"/>
        <v>0</v>
      </c>
      <c r="AB217" s="259">
        <f t="shared" si="160"/>
        <v>0</v>
      </c>
      <c r="AC217" s="263">
        <f t="shared" si="192"/>
        <v>0.2</v>
      </c>
      <c r="AD217" s="259">
        <f t="shared" si="161"/>
        <v>0</v>
      </c>
      <c r="AE217" s="259">
        <f t="shared" si="162"/>
        <v>850</v>
      </c>
      <c r="AF217" s="264">
        <f t="shared" si="181"/>
        <v>30</v>
      </c>
      <c r="AG217" s="265">
        <f t="shared" si="181"/>
        <v>1</v>
      </c>
      <c r="AH217" s="265">
        <f t="shared" si="181"/>
        <v>1.1000000000000001</v>
      </c>
      <c r="AI217" s="265">
        <f t="shared" si="181"/>
        <v>1.25</v>
      </c>
      <c r="AJ217" s="278">
        <f t="shared" si="181"/>
        <v>2010</v>
      </c>
      <c r="AK217" s="278">
        <f t="shared" si="163"/>
        <v>15</v>
      </c>
      <c r="AL217" s="260">
        <f t="shared" si="182"/>
        <v>0.02</v>
      </c>
      <c r="AM217" s="260">
        <f t="shared" si="164"/>
        <v>0.19999999999999996</v>
      </c>
      <c r="AN217" s="260">
        <f t="shared" si="165"/>
        <v>0.7</v>
      </c>
      <c r="AO217" s="259">
        <f t="shared" si="166"/>
        <v>24543.750000000004</v>
      </c>
      <c r="AP217" s="261">
        <f t="shared" si="167"/>
        <v>0.6</v>
      </c>
      <c r="AQ217" s="259">
        <f t="shared" si="174"/>
        <v>14726.250000000002</v>
      </c>
      <c r="AR217" s="259">
        <f t="shared" si="168"/>
        <v>3</v>
      </c>
      <c r="AS217" s="262">
        <f t="shared" si="193"/>
        <v>5.9999999999999995E-4</v>
      </c>
      <c r="AT217" s="259">
        <f t="shared" si="194"/>
        <v>1.899999999999999</v>
      </c>
      <c r="AU217" s="259">
        <f t="shared" si="169"/>
        <v>6.9357500000000023</v>
      </c>
      <c r="AV217" s="260">
        <f t="shared" si="195"/>
        <v>0</v>
      </c>
      <c r="AW217" s="259">
        <f t="shared" si="170"/>
        <v>6.9357500000000023</v>
      </c>
      <c r="AX217" s="259">
        <f t="shared" si="183"/>
        <v>7.3230780000000033</v>
      </c>
      <c r="AY217" s="259">
        <f t="shared" si="171"/>
        <v>6.9357500000000023</v>
      </c>
      <c r="AZ217" s="92">
        <f t="shared" si="172"/>
        <v>6.9357500000000023</v>
      </c>
      <c r="BA217" s="266">
        <f t="shared" si="184"/>
        <v>5</v>
      </c>
      <c r="BB217" s="92">
        <f t="shared" si="173"/>
        <v>34.678750000000008</v>
      </c>
    </row>
    <row r="218" spans="1:54" x14ac:dyDescent="0.2">
      <c r="A218" s="278">
        <f t="shared" si="185"/>
        <v>2025</v>
      </c>
      <c r="B218" s="123">
        <f t="shared" si="147"/>
        <v>7</v>
      </c>
      <c r="C218" s="257">
        <f t="shared" si="177"/>
        <v>8</v>
      </c>
      <c r="D218" s="258" t="str">
        <f t="shared" si="177"/>
        <v>장B</v>
      </c>
      <c r="E218" s="259">
        <f t="shared" si="177"/>
        <v>0</v>
      </c>
      <c r="F218" s="260">
        <f t="shared" si="177"/>
        <v>0.02</v>
      </c>
      <c r="G218" s="259">
        <f t="shared" si="148"/>
        <v>0</v>
      </c>
      <c r="H218" s="260">
        <f t="shared" si="149"/>
        <v>0.6</v>
      </c>
      <c r="I218" s="259">
        <f t="shared" si="186"/>
        <v>0</v>
      </c>
      <c r="J218" s="259">
        <f t="shared" si="150"/>
        <v>1</v>
      </c>
      <c r="K218" s="261">
        <f t="shared" si="151"/>
        <v>1.05</v>
      </c>
      <c r="L218" s="259">
        <f t="shared" si="152"/>
        <v>1</v>
      </c>
      <c r="M218" s="262">
        <f t="shared" si="187"/>
        <v>1E-3</v>
      </c>
      <c r="N218" s="259">
        <f t="shared" si="188"/>
        <v>0</v>
      </c>
      <c r="O218" s="259">
        <f t="shared" si="153"/>
        <v>0</v>
      </c>
      <c r="P218" s="260">
        <f t="shared" si="189"/>
        <v>0.75</v>
      </c>
      <c r="Q218" s="259" t="b">
        <f t="shared" si="154"/>
        <v>0</v>
      </c>
      <c r="R218" s="260">
        <f t="shared" si="155"/>
        <v>0.75</v>
      </c>
      <c r="S218" s="259">
        <f t="shared" si="156"/>
        <v>0</v>
      </c>
      <c r="T218" s="259">
        <f t="shared" si="178"/>
        <v>0</v>
      </c>
      <c r="U218" s="259">
        <f t="shared" si="157"/>
        <v>0</v>
      </c>
      <c r="V218" s="259" t="b">
        <f t="shared" si="190"/>
        <v>1</v>
      </c>
      <c r="W218" s="262">
        <f t="shared" si="191"/>
        <v>1.4E-3</v>
      </c>
      <c r="X218" s="259">
        <f t="shared" si="158"/>
        <v>0</v>
      </c>
      <c r="Y218" s="260">
        <f t="shared" si="179"/>
        <v>0.75</v>
      </c>
      <c r="Z218" s="259">
        <f t="shared" si="159"/>
        <v>0</v>
      </c>
      <c r="AA218" s="259">
        <f t="shared" si="180"/>
        <v>0</v>
      </c>
      <c r="AB218" s="259">
        <f t="shared" si="160"/>
        <v>0</v>
      </c>
      <c r="AC218" s="263">
        <f t="shared" si="192"/>
        <v>0.2</v>
      </c>
      <c r="AD218" s="259">
        <f t="shared" si="161"/>
        <v>0</v>
      </c>
      <c r="AE218" s="259">
        <f t="shared" si="162"/>
        <v>850</v>
      </c>
      <c r="AF218" s="264">
        <f t="shared" si="181"/>
        <v>50</v>
      </c>
      <c r="AG218" s="265">
        <f t="shared" si="181"/>
        <v>1</v>
      </c>
      <c r="AH218" s="265">
        <f t="shared" si="181"/>
        <v>1.1000000000000001</v>
      </c>
      <c r="AI218" s="265">
        <f t="shared" si="181"/>
        <v>1.25</v>
      </c>
      <c r="AJ218" s="278">
        <f t="shared" si="181"/>
        <v>2010</v>
      </c>
      <c r="AK218" s="278">
        <f t="shared" si="163"/>
        <v>15</v>
      </c>
      <c r="AL218" s="260">
        <f t="shared" si="182"/>
        <v>0.02</v>
      </c>
      <c r="AM218" s="260">
        <f t="shared" si="164"/>
        <v>0.19999999999999996</v>
      </c>
      <c r="AN218" s="260">
        <f t="shared" si="165"/>
        <v>0.7</v>
      </c>
      <c r="AO218" s="259">
        <f t="shared" si="166"/>
        <v>40906.25</v>
      </c>
      <c r="AP218" s="261">
        <f t="shared" si="167"/>
        <v>0.6</v>
      </c>
      <c r="AQ218" s="259">
        <f t="shared" si="174"/>
        <v>24543.75</v>
      </c>
      <c r="AR218" s="259">
        <f t="shared" si="168"/>
        <v>3</v>
      </c>
      <c r="AS218" s="262">
        <f t="shared" si="193"/>
        <v>5.9999999999999995E-4</v>
      </c>
      <c r="AT218" s="259">
        <f t="shared" si="194"/>
        <v>1.899999999999999</v>
      </c>
      <c r="AU218" s="259">
        <f t="shared" si="169"/>
        <v>12.82625</v>
      </c>
      <c r="AV218" s="260">
        <f t="shared" si="195"/>
        <v>0</v>
      </c>
      <c r="AW218" s="259">
        <f t="shared" si="170"/>
        <v>12.82625</v>
      </c>
      <c r="AX218" s="259">
        <f t="shared" si="183"/>
        <v>13.535130000000004</v>
      </c>
      <c r="AY218" s="259">
        <f t="shared" si="171"/>
        <v>12.82625</v>
      </c>
      <c r="AZ218" s="92">
        <f t="shared" si="172"/>
        <v>12.82625</v>
      </c>
      <c r="BA218" s="266">
        <f t="shared" si="184"/>
        <v>4</v>
      </c>
      <c r="BB218" s="92">
        <f t="shared" si="173"/>
        <v>51.305</v>
      </c>
    </row>
    <row r="219" spans="1:54" x14ac:dyDescent="0.2">
      <c r="A219" s="278">
        <f t="shared" si="185"/>
        <v>2025</v>
      </c>
      <c r="B219" s="123">
        <f t="shared" si="147"/>
        <v>7</v>
      </c>
      <c r="C219" s="257">
        <f t="shared" si="177"/>
        <v>9</v>
      </c>
      <c r="D219" s="258" t="str">
        <f t="shared" si="177"/>
        <v>장C</v>
      </c>
      <c r="E219" s="259">
        <f t="shared" si="177"/>
        <v>0</v>
      </c>
      <c r="F219" s="260">
        <f t="shared" si="177"/>
        <v>0.01</v>
      </c>
      <c r="G219" s="259">
        <f t="shared" si="148"/>
        <v>0</v>
      </c>
      <c r="H219" s="260">
        <f t="shared" si="149"/>
        <v>0.6</v>
      </c>
      <c r="I219" s="259">
        <f t="shared" si="186"/>
        <v>0</v>
      </c>
      <c r="J219" s="259">
        <f t="shared" si="150"/>
        <v>1</v>
      </c>
      <c r="K219" s="261">
        <f t="shared" si="151"/>
        <v>1.05</v>
      </c>
      <c r="L219" s="259">
        <f t="shared" si="152"/>
        <v>1</v>
      </c>
      <c r="M219" s="262">
        <f t="shared" si="187"/>
        <v>1E-3</v>
      </c>
      <c r="N219" s="259">
        <f t="shared" si="188"/>
        <v>0</v>
      </c>
      <c r="O219" s="259">
        <f t="shared" si="153"/>
        <v>0</v>
      </c>
      <c r="P219" s="260">
        <f t="shared" si="189"/>
        <v>0.75</v>
      </c>
      <c r="Q219" s="259" t="b">
        <f t="shared" si="154"/>
        <v>0</v>
      </c>
      <c r="R219" s="260">
        <f t="shared" si="155"/>
        <v>0.75</v>
      </c>
      <c r="S219" s="259">
        <f t="shared" si="156"/>
        <v>0</v>
      </c>
      <c r="T219" s="259">
        <f t="shared" si="178"/>
        <v>0</v>
      </c>
      <c r="U219" s="259">
        <f t="shared" si="157"/>
        <v>0</v>
      </c>
      <c r="V219" s="259" t="b">
        <f t="shared" si="190"/>
        <v>1</v>
      </c>
      <c r="W219" s="262">
        <f t="shared" si="191"/>
        <v>1.4E-3</v>
      </c>
      <c r="X219" s="259">
        <f t="shared" si="158"/>
        <v>0</v>
      </c>
      <c r="Y219" s="260">
        <f t="shared" si="179"/>
        <v>0.75</v>
      </c>
      <c r="Z219" s="259">
        <f t="shared" si="159"/>
        <v>0</v>
      </c>
      <c r="AA219" s="259">
        <f t="shared" si="180"/>
        <v>0</v>
      </c>
      <c r="AB219" s="259">
        <f t="shared" si="160"/>
        <v>0</v>
      </c>
      <c r="AC219" s="263">
        <f t="shared" si="192"/>
        <v>0.2</v>
      </c>
      <c r="AD219" s="259">
        <f t="shared" si="161"/>
        <v>0</v>
      </c>
      <c r="AE219" s="259">
        <f t="shared" si="162"/>
        <v>850</v>
      </c>
      <c r="AF219" s="264">
        <f t="shared" si="181"/>
        <v>60</v>
      </c>
      <c r="AG219" s="265">
        <f t="shared" si="181"/>
        <v>1</v>
      </c>
      <c r="AH219" s="265">
        <f t="shared" si="181"/>
        <v>1.1000000000000001</v>
      </c>
      <c r="AI219" s="265">
        <f t="shared" si="181"/>
        <v>1.25</v>
      </c>
      <c r="AJ219" s="278">
        <f t="shared" si="181"/>
        <v>2010</v>
      </c>
      <c r="AK219" s="278">
        <f t="shared" si="163"/>
        <v>15</v>
      </c>
      <c r="AL219" s="260">
        <f t="shared" si="182"/>
        <v>0.02</v>
      </c>
      <c r="AM219" s="260">
        <f t="shared" si="164"/>
        <v>0.19999999999999996</v>
      </c>
      <c r="AN219" s="260">
        <f t="shared" si="165"/>
        <v>0.7</v>
      </c>
      <c r="AO219" s="259">
        <f t="shared" si="166"/>
        <v>49087.500000000007</v>
      </c>
      <c r="AP219" s="261">
        <f t="shared" si="167"/>
        <v>0.6</v>
      </c>
      <c r="AQ219" s="259">
        <f t="shared" si="174"/>
        <v>29452.500000000004</v>
      </c>
      <c r="AR219" s="259">
        <f t="shared" si="168"/>
        <v>4</v>
      </c>
      <c r="AS219" s="262">
        <f t="shared" si="193"/>
        <v>8.0000000000000004E-4</v>
      </c>
      <c r="AT219" s="259">
        <f t="shared" si="194"/>
        <v>7.1000000000000014</v>
      </c>
      <c r="AU219" s="259">
        <f t="shared" si="169"/>
        <v>16.462000000000003</v>
      </c>
      <c r="AV219" s="260">
        <f t="shared" si="195"/>
        <v>0</v>
      </c>
      <c r="AW219" s="259">
        <f t="shared" si="170"/>
        <v>16.462000000000003</v>
      </c>
      <c r="AX219" s="259">
        <f t="shared" si="183"/>
        <v>17.393208000000005</v>
      </c>
      <c r="AY219" s="259">
        <f t="shared" si="171"/>
        <v>16.462000000000003</v>
      </c>
      <c r="AZ219" s="92">
        <f t="shared" si="172"/>
        <v>16.462000000000003</v>
      </c>
      <c r="BA219" s="266">
        <f t="shared" si="184"/>
        <v>3</v>
      </c>
      <c r="BB219" s="92">
        <f t="shared" si="173"/>
        <v>49.38600000000001</v>
      </c>
    </row>
    <row r="220" spans="1:54" x14ac:dyDescent="0.2">
      <c r="A220" s="278">
        <f t="shared" si="185"/>
        <v>2025</v>
      </c>
      <c r="B220" s="123">
        <f t="shared" si="147"/>
        <v>7</v>
      </c>
      <c r="C220" s="257">
        <f t="shared" si="177"/>
        <v>10</v>
      </c>
      <c r="D220" s="258" t="str">
        <f t="shared" si="177"/>
        <v>장D</v>
      </c>
      <c r="E220" s="259">
        <f t="shared" si="177"/>
        <v>0</v>
      </c>
      <c r="F220" s="260">
        <f t="shared" si="177"/>
        <v>0.03</v>
      </c>
      <c r="G220" s="259">
        <f t="shared" si="148"/>
        <v>0</v>
      </c>
      <c r="H220" s="260">
        <f t="shared" si="149"/>
        <v>0.6</v>
      </c>
      <c r="I220" s="259">
        <f t="shared" si="186"/>
        <v>0</v>
      </c>
      <c r="J220" s="259">
        <f t="shared" si="150"/>
        <v>1</v>
      </c>
      <c r="K220" s="261">
        <f t="shared" si="151"/>
        <v>1.05</v>
      </c>
      <c r="L220" s="259">
        <f t="shared" si="152"/>
        <v>1</v>
      </c>
      <c r="M220" s="262">
        <f t="shared" si="187"/>
        <v>1E-3</v>
      </c>
      <c r="N220" s="259">
        <f t="shared" si="188"/>
        <v>0</v>
      </c>
      <c r="O220" s="259">
        <f t="shared" si="153"/>
        <v>0</v>
      </c>
      <c r="P220" s="260">
        <f t="shared" si="189"/>
        <v>0</v>
      </c>
      <c r="Q220" s="259" t="b">
        <f t="shared" si="154"/>
        <v>0</v>
      </c>
      <c r="R220" s="260">
        <f t="shared" si="155"/>
        <v>0</v>
      </c>
      <c r="S220" s="259">
        <f t="shared" si="156"/>
        <v>0</v>
      </c>
      <c r="T220" s="259">
        <f t="shared" si="178"/>
        <v>0</v>
      </c>
      <c r="U220" s="259">
        <f t="shared" si="157"/>
        <v>0</v>
      </c>
      <c r="V220" s="259" t="b">
        <f t="shared" si="190"/>
        <v>1</v>
      </c>
      <c r="W220" s="262">
        <f t="shared" si="191"/>
        <v>1.4E-3</v>
      </c>
      <c r="X220" s="259">
        <f t="shared" si="158"/>
        <v>0</v>
      </c>
      <c r="Y220" s="260">
        <f t="shared" si="179"/>
        <v>0</v>
      </c>
      <c r="Z220" s="259">
        <f t="shared" si="159"/>
        <v>0</v>
      </c>
      <c r="AA220" s="259">
        <f t="shared" si="180"/>
        <v>0</v>
      </c>
      <c r="AB220" s="259">
        <f t="shared" si="160"/>
        <v>0</v>
      </c>
      <c r="AC220" s="263">
        <f t="shared" si="192"/>
        <v>0.2</v>
      </c>
      <c r="AD220" s="259">
        <f t="shared" si="161"/>
        <v>0</v>
      </c>
      <c r="AE220" s="259">
        <f t="shared" si="162"/>
        <v>850</v>
      </c>
      <c r="AF220" s="264">
        <f t="shared" si="181"/>
        <v>90</v>
      </c>
      <c r="AG220" s="265">
        <f t="shared" si="181"/>
        <v>1</v>
      </c>
      <c r="AH220" s="265">
        <f t="shared" si="181"/>
        <v>1.1000000000000001</v>
      </c>
      <c r="AI220" s="265">
        <f t="shared" si="181"/>
        <v>1.25</v>
      </c>
      <c r="AJ220" s="278">
        <f t="shared" si="181"/>
        <v>2010</v>
      </c>
      <c r="AK220" s="278">
        <f t="shared" si="163"/>
        <v>15</v>
      </c>
      <c r="AL220" s="260">
        <f t="shared" si="182"/>
        <v>0.02</v>
      </c>
      <c r="AM220" s="260">
        <f t="shared" si="164"/>
        <v>0.19999999999999996</v>
      </c>
      <c r="AN220" s="260">
        <f t="shared" si="165"/>
        <v>0.7</v>
      </c>
      <c r="AO220" s="259">
        <f t="shared" si="166"/>
        <v>73631.25</v>
      </c>
      <c r="AP220" s="261">
        <f t="shared" si="167"/>
        <v>0.6</v>
      </c>
      <c r="AQ220" s="259">
        <f t="shared" si="174"/>
        <v>44178.75</v>
      </c>
      <c r="AR220" s="259">
        <f t="shared" si="168"/>
        <v>5</v>
      </c>
      <c r="AS220" s="262">
        <f t="shared" si="193"/>
        <v>1E-3</v>
      </c>
      <c r="AT220" s="259">
        <f t="shared" si="194"/>
        <v>14.899999999999999</v>
      </c>
      <c r="AU220" s="259">
        <f t="shared" si="169"/>
        <v>29.278750000000002</v>
      </c>
      <c r="AV220" s="260">
        <f t="shared" si="195"/>
        <v>0</v>
      </c>
      <c r="AW220" s="259">
        <f t="shared" si="170"/>
        <v>29.278750000000002</v>
      </c>
      <c r="AX220" s="259">
        <f t="shared" si="183"/>
        <v>30.945389999999996</v>
      </c>
      <c r="AY220" s="259">
        <f t="shared" si="171"/>
        <v>29.278750000000002</v>
      </c>
      <c r="AZ220" s="92">
        <f t="shared" si="172"/>
        <v>29.278750000000002</v>
      </c>
      <c r="BA220" s="266">
        <f t="shared" si="184"/>
        <v>2</v>
      </c>
      <c r="BB220" s="92">
        <f t="shared" si="173"/>
        <v>58.557500000000005</v>
      </c>
    </row>
    <row r="221" spans="1:54" x14ac:dyDescent="0.2">
      <c r="A221" s="278">
        <f t="shared" si="185"/>
        <v>2025</v>
      </c>
      <c r="B221" s="123">
        <f t="shared" si="147"/>
        <v>7</v>
      </c>
      <c r="C221" s="257">
        <f t="shared" si="177"/>
        <v>11</v>
      </c>
      <c r="D221" s="258" t="str">
        <f t="shared" si="177"/>
        <v>미등록A</v>
      </c>
      <c r="E221" s="259">
        <f t="shared" si="177"/>
        <v>0</v>
      </c>
      <c r="F221" s="260">
        <f t="shared" si="177"/>
        <v>0.01</v>
      </c>
      <c r="G221" s="259">
        <f t="shared" si="148"/>
        <v>0</v>
      </c>
      <c r="H221" s="260">
        <f t="shared" si="149"/>
        <v>0.6</v>
      </c>
      <c r="I221" s="259">
        <f t="shared" si="186"/>
        <v>0</v>
      </c>
      <c r="J221" s="259">
        <f t="shared" si="150"/>
        <v>1</v>
      </c>
      <c r="K221" s="261">
        <f t="shared" si="151"/>
        <v>1.05</v>
      </c>
      <c r="L221" s="259">
        <f t="shared" si="152"/>
        <v>1</v>
      </c>
      <c r="M221" s="262">
        <f t="shared" si="187"/>
        <v>1E-3</v>
      </c>
      <c r="N221" s="259">
        <f t="shared" si="188"/>
        <v>0</v>
      </c>
      <c r="O221" s="259">
        <f t="shared" si="153"/>
        <v>0</v>
      </c>
      <c r="P221" s="260">
        <f t="shared" si="189"/>
        <v>0</v>
      </c>
      <c r="Q221" s="259" t="b">
        <f t="shared" si="154"/>
        <v>0</v>
      </c>
      <c r="R221" s="260">
        <f t="shared" si="155"/>
        <v>0</v>
      </c>
      <c r="S221" s="259">
        <f t="shared" si="156"/>
        <v>0</v>
      </c>
      <c r="T221" s="259">
        <f t="shared" si="178"/>
        <v>0</v>
      </c>
      <c r="U221" s="259">
        <f t="shared" si="157"/>
        <v>0</v>
      </c>
      <c r="V221" s="259" t="b">
        <f t="shared" si="190"/>
        <v>1</v>
      </c>
      <c r="W221" s="262">
        <f t="shared" si="191"/>
        <v>1.4E-3</v>
      </c>
      <c r="X221" s="259">
        <f t="shared" si="158"/>
        <v>0</v>
      </c>
      <c r="Y221" s="260">
        <f t="shared" si="179"/>
        <v>0</v>
      </c>
      <c r="Z221" s="259">
        <f t="shared" si="159"/>
        <v>0</v>
      </c>
      <c r="AA221" s="259">
        <f t="shared" si="180"/>
        <v>0</v>
      </c>
      <c r="AB221" s="259">
        <f t="shared" si="160"/>
        <v>0</v>
      </c>
      <c r="AC221" s="263">
        <f t="shared" si="192"/>
        <v>0.2</v>
      </c>
      <c r="AD221" s="259">
        <f t="shared" si="161"/>
        <v>0</v>
      </c>
      <c r="AE221" s="259">
        <f t="shared" si="162"/>
        <v>850</v>
      </c>
      <c r="AF221" s="264">
        <f t="shared" si="181"/>
        <v>92</v>
      </c>
      <c r="AG221" s="265">
        <f t="shared" si="181"/>
        <v>1</v>
      </c>
      <c r="AH221" s="265">
        <f t="shared" si="181"/>
        <v>1.1000000000000001</v>
      </c>
      <c r="AI221" s="265">
        <f t="shared" si="181"/>
        <v>1.24</v>
      </c>
      <c r="AJ221" s="278">
        <f t="shared" si="181"/>
        <v>1988</v>
      </c>
      <c r="AK221" s="278">
        <f t="shared" si="163"/>
        <v>37</v>
      </c>
      <c r="AL221" s="260">
        <f t="shared" si="182"/>
        <v>0.02</v>
      </c>
      <c r="AM221" s="260">
        <f t="shared" si="164"/>
        <v>0.19999999999999996</v>
      </c>
      <c r="AN221" s="260">
        <f t="shared" si="165"/>
        <v>0.26</v>
      </c>
      <c r="AO221" s="259">
        <f t="shared" si="166"/>
        <v>27732.848000000002</v>
      </c>
      <c r="AP221" s="261">
        <f t="shared" si="167"/>
        <v>0.6</v>
      </c>
      <c r="AQ221" s="259">
        <f t="shared" si="174"/>
        <v>16639.7088</v>
      </c>
      <c r="AR221" s="259">
        <f t="shared" si="168"/>
        <v>3</v>
      </c>
      <c r="AS221" s="262">
        <f t="shared" si="193"/>
        <v>5.9999999999999995E-4</v>
      </c>
      <c r="AT221" s="259">
        <f t="shared" si="194"/>
        <v>1.899999999999999</v>
      </c>
      <c r="AU221" s="259">
        <f t="shared" si="169"/>
        <v>8.083825280000001</v>
      </c>
      <c r="AV221" s="260">
        <f t="shared" si="195"/>
        <v>0</v>
      </c>
      <c r="AW221" s="259">
        <f t="shared" si="170"/>
        <v>8.083825280000001</v>
      </c>
      <c r="AX221" s="259">
        <f t="shared" si="183"/>
        <v>9.0287694336000026</v>
      </c>
      <c r="AY221" s="259">
        <f t="shared" si="171"/>
        <v>8.083825280000001</v>
      </c>
      <c r="AZ221" s="92">
        <f t="shared" si="172"/>
        <v>8.083825280000001</v>
      </c>
      <c r="BA221" s="266">
        <f t="shared" si="184"/>
        <v>1</v>
      </c>
      <c r="BB221" s="92">
        <f t="shared" si="173"/>
        <v>8.083825280000001</v>
      </c>
    </row>
    <row r="222" spans="1:54" x14ac:dyDescent="0.2">
      <c r="A222" s="278">
        <f t="shared" si="185"/>
        <v>2025</v>
      </c>
      <c r="B222" s="123">
        <f t="shared" si="147"/>
        <v>7</v>
      </c>
      <c r="C222" s="257">
        <f t="shared" si="177"/>
        <v>12</v>
      </c>
      <c r="D222" s="258">
        <f t="shared" si="177"/>
        <v>0</v>
      </c>
      <c r="E222" s="259">
        <f t="shared" si="177"/>
        <v>0</v>
      </c>
      <c r="F222" s="260">
        <f t="shared" si="177"/>
        <v>0</v>
      </c>
      <c r="G222" s="259">
        <f t="shared" si="148"/>
        <v>0</v>
      </c>
      <c r="H222" s="260">
        <f t="shared" si="149"/>
        <v>0.6</v>
      </c>
      <c r="I222" s="259">
        <f t="shared" si="186"/>
        <v>0</v>
      </c>
      <c r="J222" s="259">
        <f t="shared" si="150"/>
        <v>1</v>
      </c>
      <c r="K222" s="261">
        <f t="shared" si="151"/>
        <v>1.05</v>
      </c>
      <c r="L222" s="259">
        <f t="shared" si="152"/>
        <v>1</v>
      </c>
      <c r="M222" s="262">
        <f t="shared" si="187"/>
        <v>1E-3</v>
      </c>
      <c r="N222" s="259">
        <f t="shared" si="188"/>
        <v>0</v>
      </c>
      <c r="O222" s="259">
        <f t="shared" si="153"/>
        <v>0</v>
      </c>
      <c r="P222" s="260">
        <f t="shared" si="189"/>
        <v>0</v>
      </c>
      <c r="Q222" s="259" t="b">
        <f t="shared" si="154"/>
        <v>0</v>
      </c>
      <c r="R222" s="260">
        <f t="shared" si="155"/>
        <v>0</v>
      </c>
      <c r="S222" s="259">
        <f t="shared" si="156"/>
        <v>0</v>
      </c>
      <c r="T222" s="259">
        <f t="shared" si="178"/>
        <v>0</v>
      </c>
      <c r="U222" s="259">
        <f t="shared" si="157"/>
        <v>0</v>
      </c>
      <c r="V222" s="259">
        <f t="shared" si="190"/>
        <v>0</v>
      </c>
      <c r="W222" s="262">
        <f t="shared" si="191"/>
        <v>1.4E-3</v>
      </c>
      <c r="X222" s="259">
        <f t="shared" si="158"/>
        <v>0</v>
      </c>
      <c r="Y222" s="260">
        <f t="shared" si="179"/>
        <v>0</v>
      </c>
      <c r="Z222" s="259">
        <f t="shared" si="159"/>
        <v>0</v>
      </c>
      <c r="AA222" s="259">
        <f t="shared" si="180"/>
        <v>0</v>
      </c>
      <c r="AB222" s="259">
        <f t="shared" si="160"/>
        <v>0</v>
      </c>
      <c r="AC222" s="263">
        <f t="shared" si="192"/>
        <v>0.2</v>
      </c>
      <c r="AD222" s="259">
        <f t="shared" si="161"/>
        <v>0</v>
      </c>
      <c r="AE222" s="259">
        <f t="shared" si="162"/>
        <v>850</v>
      </c>
      <c r="AF222" s="264">
        <f t="shared" si="181"/>
        <v>0</v>
      </c>
      <c r="AG222" s="265">
        <f t="shared" si="181"/>
        <v>0</v>
      </c>
      <c r="AH222" s="265">
        <f t="shared" si="181"/>
        <v>0</v>
      </c>
      <c r="AI222" s="265">
        <f t="shared" si="181"/>
        <v>0</v>
      </c>
      <c r="AJ222" s="278">
        <f t="shared" si="181"/>
        <v>0</v>
      </c>
      <c r="AK222" s="278">
        <f t="shared" si="163"/>
        <v>2025</v>
      </c>
      <c r="AL222" s="260">
        <f t="shared" si="182"/>
        <v>0</v>
      </c>
      <c r="AM222" s="260">
        <f t="shared" si="164"/>
        <v>0</v>
      </c>
      <c r="AN222" s="260">
        <f t="shared" si="165"/>
        <v>1</v>
      </c>
      <c r="AO222" s="259">
        <f t="shared" si="166"/>
        <v>0</v>
      </c>
      <c r="AP222" s="261">
        <f t="shared" si="167"/>
        <v>0.6</v>
      </c>
      <c r="AQ222" s="259">
        <f t="shared" si="174"/>
        <v>0</v>
      </c>
      <c r="AR222" s="259">
        <f t="shared" si="168"/>
        <v>1</v>
      </c>
      <c r="AS222" s="262">
        <f t="shared" si="193"/>
        <v>4.0000000000000002E-4</v>
      </c>
      <c r="AT222" s="259">
        <f t="shared" si="194"/>
        <v>0</v>
      </c>
      <c r="AU222" s="259">
        <f t="shared" si="169"/>
        <v>0</v>
      </c>
      <c r="AV222" s="260">
        <f t="shared" si="195"/>
        <v>0</v>
      </c>
      <c r="AW222" s="259">
        <f t="shared" si="170"/>
        <v>0</v>
      </c>
      <c r="AX222" s="259">
        <f t="shared" si="183"/>
        <v>0</v>
      </c>
      <c r="AY222" s="259">
        <f t="shared" si="171"/>
        <v>0</v>
      </c>
      <c r="AZ222" s="92">
        <f t="shared" si="172"/>
        <v>0</v>
      </c>
      <c r="BA222" s="266">
        <f t="shared" si="184"/>
        <v>0</v>
      </c>
      <c r="BB222" s="92">
        <f t="shared" si="173"/>
        <v>0</v>
      </c>
    </row>
    <row r="223" spans="1:54" x14ac:dyDescent="0.2">
      <c r="A223" s="278">
        <f t="shared" si="185"/>
        <v>2025</v>
      </c>
      <c r="B223" s="123">
        <f t="shared" si="147"/>
        <v>7</v>
      </c>
      <c r="C223" s="257">
        <f t="shared" si="177"/>
        <v>13</v>
      </c>
      <c r="D223" s="258">
        <f t="shared" si="177"/>
        <v>0</v>
      </c>
      <c r="E223" s="259">
        <f t="shared" si="177"/>
        <v>0</v>
      </c>
      <c r="F223" s="260">
        <f t="shared" si="177"/>
        <v>0</v>
      </c>
      <c r="G223" s="259">
        <f t="shared" si="148"/>
        <v>0</v>
      </c>
      <c r="H223" s="260">
        <f t="shared" si="149"/>
        <v>0.6</v>
      </c>
      <c r="I223" s="259">
        <f t="shared" si="186"/>
        <v>0</v>
      </c>
      <c r="J223" s="259">
        <f t="shared" si="150"/>
        <v>1</v>
      </c>
      <c r="K223" s="261">
        <f t="shared" si="151"/>
        <v>1.05</v>
      </c>
      <c r="L223" s="259">
        <f t="shared" si="152"/>
        <v>1</v>
      </c>
      <c r="M223" s="262">
        <f t="shared" si="187"/>
        <v>1E-3</v>
      </c>
      <c r="N223" s="259">
        <f t="shared" si="188"/>
        <v>0</v>
      </c>
      <c r="O223" s="259">
        <f t="shared" si="153"/>
        <v>0</v>
      </c>
      <c r="P223" s="260">
        <f t="shared" si="189"/>
        <v>0</v>
      </c>
      <c r="Q223" s="259" t="b">
        <f t="shared" si="154"/>
        <v>0</v>
      </c>
      <c r="R223" s="260">
        <f t="shared" si="155"/>
        <v>0</v>
      </c>
      <c r="S223" s="259">
        <f t="shared" si="156"/>
        <v>0</v>
      </c>
      <c r="T223" s="259">
        <f t="shared" si="178"/>
        <v>0</v>
      </c>
      <c r="U223" s="259">
        <f t="shared" si="157"/>
        <v>0</v>
      </c>
      <c r="V223" s="259">
        <f t="shared" si="190"/>
        <v>0</v>
      </c>
      <c r="W223" s="262">
        <f t="shared" si="191"/>
        <v>1.4E-3</v>
      </c>
      <c r="X223" s="259">
        <f t="shared" si="158"/>
        <v>0</v>
      </c>
      <c r="Y223" s="260">
        <f t="shared" si="179"/>
        <v>0</v>
      </c>
      <c r="Z223" s="259">
        <f t="shared" si="159"/>
        <v>0</v>
      </c>
      <c r="AA223" s="259">
        <f t="shared" si="180"/>
        <v>0</v>
      </c>
      <c r="AB223" s="259">
        <f t="shared" si="160"/>
        <v>0</v>
      </c>
      <c r="AC223" s="263">
        <f t="shared" si="192"/>
        <v>0.2</v>
      </c>
      <c r="AD223" s="259">
        <f t="shared" si="161"/>
        <v>0</v>
      </c>
      <c r="AE223" s="259">
        <f t="shared" si="162"/>
        <v>850</v>
      </c>
      <c r="AF223" s="264">
        <f t="shared" si="181"/>
        <v>0</v>
      </c>
      <c r="AG223" s="265">
        <f t="shared" si="181"/>
        <v>0</v>
      </c>
      <c r="AH223" s="265">
        <f t="shared" si="181"/>
        <v>0</v>
      </c>
      <c r="AI223" s="265">
        <f t="shared" si="181"/>
        <v>0</v>
      </c>
      <c r="AJ223" s="278">
        <f t="shared" si="181"/>
        <v>0</v>
      </c>
      <c r="AK223" s="278">
        <f t="shared" si="163"/>
        <v>2025</v>
      </c>
      <c r="AL223" s="260">
        <f t="shared" si="182"/>
        <v>0</v>
      </c>
      <c r="AM223" s="260">
        <f t="shared" si="164"/>
        <v>0</v>
      </c>
      <c r="AN223" s="260">
        <f t="shared" si="165"/>
        <v>1</v>
      </c>
      <c r="AO223" s="259">
        <f t="shared" si="166"/>
        <v>0</v>
      </c>
      <c r="AP223" s="261">
        <f t="shared" si="167"/>
        <v>0.6</v>
      </c>
      <c r="AQ223" s="259">
        <f t="shared" si="174"/>
        <v>0</v>
      </c>
      <c r="AR223" s="259">
        <f t="shared" si="168"/>
        <v>1</v>
      </c>
      <c r="AS223" s="262">
        <f t="shared" si="193"/>
        <v>4.0000000000000002E-4</v>
      </c>
      <c r="AT223" s="259">
        <f t="shared" si="194"/>
        <v>0</v>
      </c>
      <c r="AU223" s="259">
        <f t="shared" si="169"/>
        <v>0</v>
      </c>
      <c r="AV223" s="260">
        <f t="shared" si="195"/>
        <v>0</v>
      </c>
      <c r="AW223" s="259">
        <f t="shared" si="170"/>
        <v>0</v>
      </c>
      <c r="AX223" s="259">
        <f t="shared" si="183"/>
        <v>0</v>
      </c>
      <c r="AY223" s="259">
        <f t="shared" si="171"/>
        <v>0</v>
      </c>
      <c r="AZ223" s="92">
        <f t="shared" si="172"/>
        <v>0</v>
      </c>
      <c r="BA223" s="266">
        <f t="shared" si="184"/>
        <v>0</v>
      </c>
      <c r="BB223" s="92">
        <f t="shared" si="173"/>
        <v>0</v>
      </c>
    </row>
    <row r="224" spans="1:54" x14ac:dyDescent="0.2">
      <c r="A224" s="278">
        <f t="shared" si="185"/>
        <v>2025</v>
      </c>
      <c r="B224" s="123">
        <f t="shared" si="147"/>
        <v>7</v>
      </c>
      <c r="C224" s="257">
        <f t="shared" si="177"/>
        <v>14</v>
      </c>
      <c r="D224" s="258">
        <f t="shared" si="177"/>
        <v>0</v>
      </c>
      <c r="E224" s="259">
        <f t="shared" si="177"/>
        <v>0</v>
      </c>
      <c r="F224" s="260">
        <f t="shared" si="177"/>
        <v>0</v>
      </c>
      <c r="G224" s="259">
        <f t="shared" si="148"/>
        <v>0</v>
      </c>
      <c r="H224" s="260">
        <f t="shared" si="149"/>
        <v>0.6</v>
      </c>
      <c r="I224" s="259">
        <f t="shared" si="186"/>
        <v>0</v>
      </c>
      <c r="J224" s="259">
        <f t="shared" si="150"/>
        <v>1</v>
      </c>
      <c r="K224" s="261">
        <f t="shared" si="151"/>
        <v>1.05</v>
      </c>
      <c r="L224" s="259">
        <f t="shared" si="152"/>
        <v>1</v>
      </c>
      <c r="M224" s="262">
        <f t="shared" si="187"/>
        <v>1E-3</v>
      </c>
      <c r="N224" s="259">
        <f t="shared" si="188"/>
        <v>0</v>
      </c>
      <c r="O224" s="259">
        <f t="shared" si="153"/>
        <v>0</v>
      </c>
      <c r="P224" s="260">
        <f t="shared" si="189"/>
        <v>0</v>
      </c>
      <c r="Q224" s="259" t="b">
        <f t="shared" si="154"/>
        <v>0</v>
      </c>
      <c r="R224" s="260">
        <f t="shared" si="155"/>
        <v>0</v>
      </c>
      <c r="S224" s="259">
        <f t="shared" si="156"/>
        <v>0</v>
      </c>
      <c r="T224" s="259">
        <f t="shared" si="178"/>
        <v>0</v>
      </c>
      <c r="U224" s="259">
        <f t="shared" si="157"/>
        <v>0</v>
      </c>
      <c r="V224" s="259">
        <f t="shared" si="190"/>
        <v>0</v>
      </c>
      <c r="W224" s="262">
        <f t="shared" si="191"/>
        <v>1.4E-3</v>
      </c>
      <c r="X224" s="259">
        <f t="shared" si="158"/>
        <v>0</v>
      </c>
      <c r="Y224" s="260">
        <f t="shared" si="179"/>
        <v>0</v>
      </c>
      <c r="Z224" s="259">
        <f t="shared" si="159"/>
        <v>0</v>
      </c>
      <c r="AA224" s="259">
        <f t="shared" si="180"/>
        <v>0</v>
      </c>
      <c r="AB224" s="259">
        <f t="shared" si="160"/>
        <v>0</v>
      </c>
      <c r="AC224" s="263">
        <f t="shared" si="192"/>
        <v>0.2</v>
      </c>
      <c r="AD224" s="259">
        <f t="shared" si="161"/>
        <v>0</v>
      </c>
      <c r="AE224" s="259">
        <f t="shared" si="162"/>
        <v>850</v>
      </c>
      <c r="AF224" s="264">
        <f t="shared" si="181"/>
        <v>0</v>
      </c>
      <c r="AG224" s="265">
        <f t="shared" si="181"/>
        <v>0</v>
      </c>
      <c r="AH224" s="265">
        <f t="shared" si="181"/>
        <v>0</v>
      </c>
      <c r="AI224" s="265">
        <f t="shared" si="181"/>
        <v>0</v>
      </c>
      <c r="AJ224" s="278">
        <f t="shared" si="181"/>
        <v>0</v>
      </c>
      <c r="AK224" s="278">
        <f t="shared" si="163"/>
        <v>2025</v>
      </c>
      <c r="AL224" s="260">
        <f t="shared" si="182"/>
        <v>0</v>
      </c>
      <c r="AM224" s="260">
        <f t="shared" si="164"/>
        <v>0</v>
      </c>
      <c r="AN224" s="260">
        <f t="shared" si="165"/>
        <v>1</v>
      </c>
      <c r="AO224" s="259">
        <f t="shared" si="166"/>
        <v>0</v>
      </c>
      <c r="AP224" s="261">
        <f t="shared" si="167"/>
        <v>0.6</v>
      </c>
      <c r="AQ224" s="259">
        <f t="shared" si="174"/>
        <v>0</v>
      </c>
      <c r="AR224" s="259">
        <f t="shared" si="168"/>
        <v>1</v>
      </c>
      <c r="AS224" s="262">
        <f t="shared" si="193"/>
        <v>4.0000000000000002E-4</v>
      </c>
      <c r="AT224" s="259">
        <f t="shared" si="194"/>
        <v>0</v>
      </c>
      <c r="AU224" s="259">
        <f t="shared" si="169"/>
        <v>0</v>
      </c>
      <c r="AV224" s="260">
        <f t="shared" si="195"/>
        <v>0</v>
      </c>
      <c r="AW224" s="259">
        <f t="shared" si="170"/>
        <v>0</v>
      </c>
      <c r="AX224" s="259">
        <f t="shared" si="183"/>
        <v>0</v>
      </c>
      <c r="AY224" s="259">
        <f t="shared" si="171"/>
        <v>0</v>
      </c>
      <c r="AZ224" s="92">
        <f t="shared" si="172"/>
        <v>0</v>
      </c>
      <c r="BA224" s="266">
        <f t="shared" si="184"/>
        <v>0</v>
      </c>
      <c r="BB224" s="92">
        <f t="shared" si="173"/>
        <v>0</v>
      </c>
    </row>
    <row r="225" spans="1:54" x14ac:dyDescent="0.2">
      <c r="A225" s="278">
        <f t="shared" si="185"/>
        <v>2025</v>
      </c>
      <c r="B225" s="123">
        <f t="shared" si="147"/>
        <v>7</v>
      </c>
      <c r="C225" s="257">
        <f t="shared" si="177"/>
        <v>15</v>
      </c>
      <c r="D225" s="258">
        <f t="shared" si="177"/>
        <v>0</v>
      </c>
      <c r="E225" s="259">
        <f t="shared" si="177"/>
        <v>0</v>
      </c>
      <c r="F225" s="260">
        <f t="shared" si="177"/>
        <v>0</v>
      </c>
      <c r="G225" s="259">
        <f t="shared" si="148"/>
        <v>0</v>
      </c>
      <c r="H225" s="260">
        <f t="shared" si="149"/>
        <v>0.6</v>
      </c>
      <c r="I225" s="259">
        <f t="shared" si="186"/>
        <v>0</v>
      </c>
      <c r="J225" s="259">
        <f t="shared" si="150"/>
        <v>1</v>
      </c>
      <c r="K225" s="261">
        <f t="shared" si="151"/>
        <v>1.05</v>
      </c>
      <c r="L225" s="259">
        <f t="shared" si="152"/>
        <v>1</v>
      </c>
      <c r="M225" s="262">
        <f t="shared" si="187"/>
        <v>1E-3</v>
      </c>
      <c r="N225" s="259">
        <f t="shared" si="188"/>
        <v>0</v>
      </c>
      <c r="O225" s="259">
        <f t="shared" si="153"/>
        <v>0</v>
      </c>
      <c r="P225" s="260">
        <f t="shared" si="189"/>
        <v>0</v>
      </c>
      <c r="Q225" s="259" t="b">
        <f t="shared" si="154"/>
        <v>0</v>
      </c>
      <c r="R225" s="260">
        <f t="shared" si="155"/>
        <v>0</v>
      </c>
      <c r="S225" s="259">
        <f t="shared" si="156"/>
        <v>0</v>
      </c>
      <c r="T225" s="259">
        <f t="shared" si="178"/>
        <v>0</v>
      </c>
      <c r="U225" s="259">
        <f t="shared" si="157"/>
        <v>0</v>
      </c>
      <c r="V225" s="259">
        <f t="shared" si="190"/>
        <v>0</v>
      </c>
      <c r="W225" s="262">
        <f t="shared" si="191"/>
        <v>1.4E-3</v>
      </c>
      <c r="X225" s="259">
        <f t="shared" si="158"/>
        <v>0</v>
      </c>
      <c r="Y225" s="260">
        <f t="shared" si="179"/>
        <v>0</v>
      </c>
      <c r="Z225" s="259">
        <f t="shared" si="159"/>
        <v>0</v>
      </c>
      <c r="AA225" s="259">
        <f t="shared" si="180"/>
        <v>0</v>
      </c>
      <c r="AB225" s="259">
        <f t="shared" si="160"/>
        <v>0</v>
      </c>
      <c r="AC225" s="263">
        <f t="shared" si="192"/>
        <v>0.2</v>
      </c>
      <c r="AD225" s="259">
        <f t="shared" si="161"/>
        <v>0</v>
      </c>
      <c r="AE225" s="259">
        <f t="shared" si="162"/>
        <v>850</v>
      </c>
      <c r="AF225" s="264">
        <f t="shared" si="181"/>
        <v>0</v>
      </c>
      <c r="AG225" s="265">
        <f t="shared" si="181"/>
        <v>0</v>
      </c>
      <c r="AH225" s="265">
        <f t="shared" si="181"/>
        <v>0</v>
      </c>
      <c r="AI225" s="265">
        <f t="shared" si="181"/>
        <v>0</v>
      </c>
      <c r="AJ225" s="278">
        <f t="shared" si="181"/>
        <v>0</v>
      </c>
      <c r="AK225" s="278">
        <f t="shared" si="163"/>
        <v>2025</v>
      </c>
      <c r="AL225" s="260">
        <f t="shared" si="182"/>
        <v>0</v>
      </c>
      <c r="AM225" s="260">
        <f t="shared" si="164"/>
        <v>0</v>
      </c>
      <c r="AN225" s="260">
        <f t="shared" si="165"/>
        <v>1</v>
      </c>
      <c r="AO225" s="259">
        <f t="shared" si="166"/>
        <v>0</v>
      </c>
      <c r="AP225" s="261">
        <f t="shared" si="167"/>
        <v>0.6</v>
      </c>
      <c r="AQ225" s="259">
        <f t="shared" si="174"/>
        <v>0</v>
      </c>
      <c r="AR225" s="259">
        <f t="shared" si="168"/>
        <v>1</v>
      </c>
      <c r="AS225" s="262">
        <f t="shared" si="193"/>
        <v>4.0000000000000002E-4</v>
      </c>
      <c r="AT225" s="259">
        <f t="shared" si="194"/>
        <v>0</v>
      </c>
      <c r="AU225" s="259">
        <f t="shared" si="169"/>
        <v>0</v>
      </c>
      <c r="AV225" s="260">
        <f t="shared" si="195"/>
        <v>0</v>
      </c>
      <c r="AW225" s="259">
        <f t="shared" si="170"/>
        <v>0</v>
      </c>
      <c r="AX225" s="259">
        <f t="shared" si="183"/>
        <v>0</v>
      </c>
      <c r="AY225" s="259">
        <f t="shared" si="171"/>
        <v>0</v>
      </c>
      <c r="AZ225" s="92">
        <f t="shared" si="172"/>
        <v>0</v>
      </c>
      <c r="BA225" s="266">
        <f t="shared" si="184"/>
        <v>0</v>
      </c>
      <c r="BB225" s="92">
        <f t="shared" si="173"/>
        <v>0</v>
      </c>
    </row>
    <row r="226" spans="1:54" x14ac:dyDescent="0.2">
      <c r="A226" s="278">
        <f t="shared" si="185"/>
        <v>2025</v>
      </c>
      <c r="B226" s="123">
        <f t="shared" si="147"/>
        <v>7</v>
      </c>
      <c r="C226" s="257">
        <f t="shared" si="177"/>
        <v>16</v>
      </c>
      <c r="D226" s="258">
        <f t="shared" si="177"/>
        <v>0</v>
      </c>
      <c r="E226" s="259">
        <f t="shared" si="177"/>
        <v>0</v>
      </c>
      <c r="F226" s="260">
        <f t="shared" si="177"/>
        <v>0</v>
      </c>
      <c r="G226" s="259">
        <f t="shared" si="148"/>
        <v>0</v>
      </c>
      <c r="H226" s="260">
        <f t="shared" si="149"/>
        <v>0.6</v>
      </c>
      <c r="I226" s="259">
        <f t="shared" si="186"/>
        <v>0</v>
      </c>
      <c r="J226" s="259">
        <f t="shared" si="150"/>
        <v>1</v>
      </c>
      <c r="K226" s="261">
        <f t="shared" si="151"/>
        <v>1.05</v>
      </c>
      <c r="L226" s="259">
        <f t="shared" si="152"/>
        <v>1</v>
      </c>
      <c r="M226" s="262">
        <f t="shared" si="187"/>
        <v>1E-3</v>
      </c>
      <c r="N226" s="259">
        <f t="shared" si="188"/>
        <v>0</v>
      </c>
      <c r="O226" s="259">
        <f t="shared" si="153"/>
        <v>0</v>
      </c>
      <c r="P226" s="260">
        <f t="shared" si="189"/>
        <v>0</v>
      </c>
      <c r="Q226" s="259" t="b">
        <f t="shared" si="154"/>
        <v>0</v>
      </c>
      <c r="R226" s="260">
        <f t="shared" si="155"/>
        <v>0</v>
      </c>
      <c r="S226" s="259">
        <f t="shared" si="156"/>
        <v>0</v>
      </c>
      <c r="T226" s="259">
        <f t="shared" si="178"/>
        <v>0</v>
      </c>
      <c r="U226" s="259">
        <f t="shared" si="157"/>
        <v>0</v>
      </c>
      <c r="V226" s="259">
        <f t="shared" si="190"/>
        <v>0</v>
      </c>
      <c r="W226" s="262">
        <f t="shared" si="191"/>
        <v>1.4E-3</v>
      </c>
      <c r="X226" s="259">
        <f t="shared" si="158"/>
        <v>0</v>
      </c>
      <c r="Y226" s="260">
        <f t="shared" si="179"/>
        <v>0</v>
      </c>
      <c r="Z226" s="259">
        <f t="shared" si="159"/>
        <v>0</v>
      </c>
      <c r="AA226" s="259">
        <f t="shared" si="180"/>
        <v>0</v>
      </c>
      <c r="AB226" s="259">
        <f t="shared" si="160"/>
        <v>0</v>
      </c>
      <c r="AC226" s="263">
        <f t="shared" si="192"/>
        <v>0.2</v>
      </c>
      <c r="AD226" s="259">
        <f t="shared" si="161"/>
        <v>0</v>
      </c>
      <c r="AE226" s="259">
        <f t="shared" si="162"/>
        <v>850</v>
      </c>
      <c r="AF226" s="264">
        <f t="shared" si="181"/>
        <v>0</v>
      </c>
      <c r="AG226" s="265">
        <f t="shared" si="181"/>
        <v>0</v>
      </c>
      <c r="AH226" s="265">
        <f t="shared" si="181"/>
        <v>0</v>
      </c>
      <c r="AI226" s="265">
        <f t="shared" si="181"/>
        <v>0</v>
      </c>
      <c r="AJ226" s="278">
        <f t="shared" si="181"/>
        <v>0</v>
      </c>
      <c r="AK226" s="278">
        <f t="shared" si="163"/>
        <v>2025</v>
      </c>
      <c r="AL226" s="260">
        <f t="shared" si="182"/>
        <v>0</v>
      </c>
      <c r="AM226" s="260">
        <f t="shared" si="164"/>
        <v>0</v>
      </c>
      <c r="AN226" s="260">
        <f t="shared" si="165"/>
        <v>1</v>
      </c>
      <c r="AO226" s="259">
        <f t="shared" si="166"/>
        <v>0</v>
      </c>
      <c r="AP226" s="261">
        <f t="shared" si="167"/>
        <v>0.6</v>
      </c>
      <c r="AQ226" s="259">
        <f t="shared" si="174"/>
        <v>0</v>
      </c>
      <c r="AR226" s="259">
        <f t="shared" si="168"/>
        <v>1</v>
      </c>
      <c r="AS226" s="262">
        <f t="shared" si="193"/>
        <v>4.0000000000000002E-4</v>
      </c>
      <c r="AT226" s="259">
        <f t="shared" si="194"/>
        <v>0</v>
      </c>
      <c r="AU226" s="259">
        <f t="shared" si="169"/>
        <v>0</v>
      </c>
      <c r="AV226" s="260">
        <f t="shared" si="195"/>
        <v>0</v>
      </c>
      <c r="AW226" s="259">
        <f t="shared" si="170"/>
        <v>0</v>
      </c>
      <c r="AX226" s="259">
        <f t="shared" si="183"/>
        <v>0</v>
      </c>
      <c r="AY226" s="259">
        <f t="shared" si="171"/>
        <v>0</v>
      </c>
      <c r="AZ226" s="92">
        <f t="shared" si="172"/>
        <v>0</v>
      </c>
      <c r="BA226" s="266">
        <f t="shared" si="184"/>
        <v>0</v>
      </c>
      <c r="BB226" s="92">
        <f t="shared" si="173"/>
        <v>0</v>
      </c>
    </row>
    <row r="227" spans="1:54" x14ac:dyDescent="0.2">
      <c r="A227" s="278">
        <f t="shared" si="185"/>
        <v>2025</v>
      </c>
      <c r="B227" s="123">
        <f t="shared" si="147"/>
        <v>7</v>
      </c>
      <c r="C227" s="257">
        <f t="shared" si="177"/>
        <v>17</v>
      </c>
      <c r="D227" s="258">
        <f t="shared" si="177"/>
        <v>0</v>
      </c>
      <c r="E227" s="259">
        <f t="shared" si="177"/>
        <v>0</v>
      </c>
      <c r="F227" s="260">
        <f t="shared" si="177"/>
        <v>0</v>
      </c>
      <c r="G227" s="259">
        <f t="shared" si="148"/>
        <v>0</v>
      </c>
      <c r="H227" s="260">
        <f t="shared" si="149"/>
        <v>0.6</v>
      </c>
      <c r="I227" s="259">
        <f t="shared" si="186"/>
        <v>0</v>
      </c>
      <c r="J227" s="259">
        <f t="shared" si="150"/>
        <v>1</v>
      </c>
      <c r="K227" s="261">
        <f t="shared" si="151"/>
        <v>1.05</v>
      </c>
      <c r="L227" s="259">
        <f t="shared" si="152"/>
        <v>1</v>
      </c>
      <c r="M227" s="262">
        <f t="shared" si="187"/>
        <v>1E-3</v>
      </c>
      <c r="N227" s="259">
        <f t="shared" si="188"/>
        <v>0</v>
      </c>
      <c r="O227" s="259">
        <f t="shared" si="153"/>
        <v>0</v>
      </c>
      <c r="P227" s="260">
        <f t="shared" si="189"/>
        <v>0</v>
      </c>
      <c r="Q227" s="259" t="b">
        <f t="shared" si="154"/>
        <v>0</v>
      </c>
      <c r="R227" s="260">
        <f t="shared" si="155"/>
        <v>0</v>
      </c>
      <c r="S227" s="259">
        <f t="shared" si="156"/>
        <v>0</v>
      </c>
      <c r="T227" s="259">
        <f t="shared" si="178"/>
        <v>0</v>
      </c>
      <c r="U227" s="259">
        <f t="shared" si="157"/>
        <v>0</v>
      </c>
      <c r="V227" s="259">
        <f t="shared" si="190"/>
        <v>0</v>
      </c>
      <c r="W227" s="262">
        <f t="shared" si="191"/>
        <v>1.4E-3</v>
      </c>
      <c r="X227" s="259">
        <f t="shared" si="158"/>
        <v>0</v>
      </c>
      <c r="Y227" s="260">
        <f t="shared" si="179"/>
        <v>0</v>
      </c>
      <c r="Z227" s="259">
        <f t="shared" si="159"/>
        <v>0</v>
      </c>
      <c r="AA227" s="259">
        <f t="shared" si="180"/>
        <v>0</v>
      </c>
      <c r="AB227" s="259">
        <f t="shared" si="160"/>
        <v>0</v>
      </c>
      <c r="AC227" s="263">
        <f t="shared" si="192"/>
        <v>0.2</v>
      </c>
      <c r="AD227" s="259">
        <f t="shared" si="161"/>
        <v>0</v>
      </c>
      <c r="AE227" s="259">
        <f t="shared" si="162"/>
        <v>850</v>
      </c>
      <c r="AF227" s="264">
        <f t="shared" si="181"/>
        <v>0</v>
      </c>
      <c r="AG227" s="265">
        <f t="shared" si="181"/>
        <v>0</v>
      </c>
      <c r="AH227" s="265">
        <f t="shared" si="181"/>
        <v>0</v>
      </c>
      <c r="AI227" s="265">
        <f t="shared" si="181"/>
        <v>0</v>
      </c>
      <c r="AJ227" s="278">
        <f t="shared" si="181"/>
        <v>0</v>
      </c>
      <c r="AK227" s="278">
        <f t="shared" si="163"/>
        <v>2025</v>
      </c>
      <c r="AL227" s="260">
        <f t="shared" si="182"/>
        <v>0</v>
      </c>
      <c r="AM227" s="260">
        <f t="shared" si="164"/>
        <v>0</v>
      </c>
      <c r="AN227" s="260">
        <f t="shared" si="165"/>
        <v>1</v>
      </c>
      <c r="AO227" s="259">
        <f t="shared" si="166"/>
        <v>0</v>
      </c>
      <c r="AP227" s="261">
        <f t="shared" si="167"/>
        <v>0.6</v>
      </c>
      <c r="AQ227" s="259">
        <f t="shared" si="174"/>
        <v>0</v>
      </c>
      <c r="AR227" s="259">
        <f t="shared" si="168"/>
        <v>1</v>
      </c>
      <c r="AS227" s="262">
        <f t="shared" si="193"/>
        <v>4.0000000000000002E-4</v>
      </c>
      <c r="AT227" s="259">
        <f t="shared" si="194"/>
        <v>0</v>
      </c>
      <c r="AU227" s="259">
        <f t="shared" si="169"/>
        <v>0</v>
      </c>
      <c r="AV227" s="260">
        <f t="shared" si="195"/>
        <v>0</v>
      </c>
      <c r="AW227" s="259">
        <f t="shared" si="170"/>
        <v>0</v>
      </c>
      <c r="AX227" s="259">
        <f t="shared" si="183"/>
        <v>0</v>
      </c>
      <c r="AY227" s="259">
        <f t="shared" si="171"/>
        <v>0</v>
      </c>
      <c r="AZ227" s="92">
        <f t="shared" si="172"/>
        <v>0</v>
      </c>
      <c r="BA227" s="266">
        <f t="shared" si="184"/>
        <v>0</v>
      </c>
      <c r="BB227" s="92">
        <f t="shared" si="173"/>
        <v>0</v>
      </c>
    </row>
    <row r="228" spans="1:54" x14ac:dyDescent="0.2">
      <c r="A228" s="278">
        <f t="shared" si="185"/>
        <v>2025</v>
      </c>
      <c r="B228" s="123">
        <f t="shared" si="147"/>
        <v>7</v>
      </c>
      <c r="C228" s="257">
        <f t="shared" si="177"/>
        <v>18</v>
      </c>
      <c r="D228" s="258">
        <f t="shared" si="177"/>
        <v>0</v>
      </c>
      <c r="E228" s="259">
        <f t="shared" si="177"/>
        <v>0</v>
      </c>
      <c r="F228" s="260">
        <f t="shared" si="177"/>
        <v>0</v>
      </c>
      <c r="G228" s="259">
        <f t="shared" si="148"/>
        <v>0</v>
      </c>
      <c r="H228" s="260">
        <f t="shared" si="149"/>
        <v>0.6</v>
      </c>
      <c r="I228" s="259">
        <f t="shared" si="186"/>
        <v>0</v>
      </c>
      <c r="J228" s="259">
        <f t="shared" si="150"/>
        <v>1</v>
      </c>
      <c r="K228" s="261">
        <f t="shared" si="151"/>
        <v>1.05</v>
      </c>
      <c r="L228" s="259">
        <f t="shared" si="152"/>
        <v>1</v>
      </c>
      <c r="M228" s="262">
        <f t="shared" si="187"/>
        <v>1E-3</v>
      </c>
      <c r="N228" s="259">
        <f t="shared" si="188"/>
        <v>0</v>
      </c>
      <c r="O228" s="259">
        <f t="shared" si="153"/>
        <v>0</v>
      </c>
      <c r="P228" s="260">
        <f t="shared" si="189"/>
        <v>0</v>
      </c>
      <c r="Q228" s="259" t="b">
        <f t="shared" si="154"/>
        <v>0</v>
      </c>
      <c r="R228" s="260">
        <f t="shared" si="155"/>
        <v>0</v>
      </c>
      <c r="S228" s="259">
        <f t="shared" si="156"/>
        <v>0</v>
      </c>
      <c r="T228" s="259">
        <f t="shared" si="178"/>
        <v>0</v>
      </c>
      <c r="U228" s="259">
        <f t="shared" si="157"/>
        <v>0</v>
      </c>
      <c r="V228" s="259">
        <f t="shared" si="190"/>
        <v>0</v>
      </c>
      <c r="W228" s="262">
        <f t="shared" si="191"/>
        <v>1.4E-3</v>
      </c>
      <c r="X228" s="259">
        <f t="shared" si="158"/>
        <v>0</v>
      </c>
      <c r="Y228" s="260">
        <f t="shared" si="179"/>
        <v>0</v>
      </c>
      <c r="Z228" s="259">
        <f t="shared" si="159"/>
        <v>0</v>
      </c>
      <c r="AA228" s="259">
        <f t="shared" si="180"/>
        <v>0</v>
      </c>
      <c r="AB228" s="259">
        <f t="shared" si="160"/>
        <v>0</v>
      </c>
      <c r="AC228" s="263">
        <f t="shared" si="192"/>
        <v>0.2</v>
      </c>
      <c r="AD228" s="259">
        <f t="shared" si="161"/>
        <v>0</v>
      </c>
      <c r="AE228" s="259">
        <f t="shared" si="162"/>
        <v>850</v>
      </c>
      <c r="AF228" s="264">
        <f t="shared" si="181"/>
        <v>0</v>
      </c>
      <c r="AG228" s="265">
        <f t="shared" si="181"/>
        <v>0</v>
      </c>
      <c r="AH228" s="265">
        <f t="shared" si="181"/>
        <v>0</v>
      </c>
      <c r="AI228" s="265">
        <f t="shared" si="181"/>
        <v>0</v>
      </c>
      <c r="AJ228" s="278">
        <f t="shared" si="181"/>
        <v>0</v>
      </c>
      <c r="AK228" s="278">
        <f t="shared" si="163"/>
        <v>2025</v>
      </c>
      <c r="AL228" s="260">
        <f t="shared" si="182"/>
        <v>0</v>
      </c>
      <c r="AM228" s="260">
        <f t="shared" si="164"/>
        <v>0</v>
      </c>
      <c r="AN228" s="260">
        <f t="shared" si="165"/>
        <v>1</v>
      </c>
      <c r="AO228" s="259">
        <f t="shared" si="166"/>
        <v>0</v>
      </c>
      <c r="AP228" s="261">
        <f t="shared" si="167"/>
        <v>0.6</v>
      </c>
      <c r="AQ228" s="259">
        <f t="shared" si="174"/>
        <v>0</v>
      </c>
      <c r="AR228" s="259">
        <f t="shared" si="168"/>
        <v>1</v>
      </c>
      <c r="AS228" s="262">
        <f t="shared" si="193"/>
        <v>4.0000000000000002E-4</v>
      </c>
      <c r="AT228" s="259">
        <f t="shared" si="194"/>
        <v>0</v>
      </c>
      <c r="AU228" s="259">
        <f t="shared" si="169"/>
        <v>0</v>
      </c>
      <c r="AV228" s="260">
        <f t="shared" si="195"/>
        <v>0</v>
      </c>
      <c r="AW228" s="259">
        <f t="shared" si="170"/>
        <v>0</v>
      </c>
      <c r="AX228" s="259">
        <f t="shared" si="183"/>
        <v>0</v>
      </c>
      <c r="AY228" s="259">
        <f t="shared" si="171"/>
        <v>0</v>
      </c>
      <c r="AZ228" s="92">
        <f t="shared" si="172"/>
        <v>0</v>
      </c>
      <c r="BA228" s="266">
        <f t="shared" si="184"/>
        <v>0</v>
      </c>
      <c r="BB228" s="92">
        <f t="shared" si="173"/>
        <v>0</v>
      </c>
    </row>
    <row r="229" spans="1:54" x14ac:dyDescent="0.2">
      <c r="A229" s="278">
        <f t="shared" si="185"/>
        <v>2025</v>
      </c>
      <c r="B229" s="123">
        <f t="shared" si="147"/>
        <v>7</v>
      </c>
      <c r="C229" s="257">
        <f t="shared" si="177"/>
        <v>19</v>
      </c>
      <c r="D229" s="258">
        <f t="shared" si="177"/>
        <v>0</v>
      </c>
      <c r="E229" s="259">
        <f t="shared" si="177"/>
        <v>0</v>
      </c>
      <c r="F229" s="260">
        <f t="shared" si="177"/>
        <v>0</v>
      </c>
      <c r="G229" s="259">
        <f t="shared" si="148"/>
        <v>0</v>
      </c>
      <c r="H229" s="260">
        <f t="shared" si="149"/>
        <v>0.6</v>
      </c>
      <c r="I229" s="259">
        <f t="shared" si="186"/>
        <v>0</v>
      </c>
      <c r="J229" s="259">
        <f t="shared" si="150"/>
        <v>1</v>
      </c>
      <c r="K229" s="261">
        <f t="shared" si="151"/>
        <v>1.05</v>
      </c>
      <c r="L229" s="259">
        <f t="shared" si="152"/>
        <v>1</v>
      </c>
      <c r="M229" s="262">
        <f t="shared" si="187"/>
        <v>1E-3</v>
      </c>
      <c r="N229" s="259">
        <f t="shared" si="188"/>
        <v>0</v>
      </c>
      <c r="O229" s="259">
        <f t="shared" si="153"/>
        <v>0</v>
      </c>
      <c r="P229" s="260">
        <f t="shared" si="189"/>
        <v>0</v>
      </c>
      <c r="Q229" s="259" t="b">
        <f t="shared" si="154"/>
        <v>0</v>
      </c>
      <c r="R229" s="260">
        <f t="shared" si="155"/>
        <v>0</v>
      </c>
      <c r="S229" s="259">
        <f t="shared" si="156"/>
        <v>0</v>
      </c>
      <c r="T229" s="259">
        <f t="shared" si="178"/>
        <v>0</v>
      </c>
      <c r="U229" s="259">
        <f t="shared" si="157"/>
        <v>0</v>
      </c>
      <c r="V229" s="259">
        <f t="shared" si="190"/>
        <v>0</v>
      </c>
      <c r="W229" s="262">
        <f t="shared" si="191"/>
        <v>1.4E-3</v>
      </c>
      <c r="X229" s="259">
        <f t="shared" si="158"/>
        <v>0</v>
      </c>
      <c r="Y229" s="260">
        <f t="shared" si="179"/>
        <v>0</v>
      </c>
      <c r="Z229" s="259">
        <f t="shared" si="159"/>
        <v>0</v>
      </c>
      <c r="AA229" s="259">
        <f t="shared" si="180"/>
        <v>0</v>
      </c>
      <c r="AB229" s="259">
        <f t="shared" si="160"/>
        <v>0</v>
      </c>
      <c r="AC229" s="263">
        <f t="shared" si="192"/>
        <v>0.2</v>
      </c>
      <c r="AD229" s="259">
        <f t="shared" si="161"/>
        <v>0</v>
      </c>
      <c r="AE229" s="259">
        <f t="shared" si="162"/>
        <v>850</v>
      </c>
      <c r="AF229" s="264">
        <f t="shared" si="181"/>
        <v>0</v>
      </c>
      <c r="AG229" s="265">
        <f t="shared" si="181"/>
        <v>0</v>
      </c>
      <c r="AH229" s="265">
        <f t="shared" si="181"/>
        <v>0</v>
      </c>
      <c r="AI229" s="265">
        <f t="shared" si="181"/>
        <v>0</v>
      </c>
      <c r="AJ229" s="278">
        <f t="shared" si="181"/>
        <v>0</v>
      </c>
      <c r="AK229" s="278">
        <f t="shared" si="163"/>
        <v>2025</v>
      </c>
      <c r="AL229" s="260">
        <f t="shared" si="182"/>
        <v>0</v>
      </c>
      <c r="AM229" s="260">
        <f t="shared" si="164"/>
        <v>0</v>
      </c>
      <c r="AN229" s="260">
        <f t="shared" si="165"/>
        <v>1</v>
      </c>
      <c r="AO229" s="259">
        <f t="shared" si="166"/>
        <v>0</v>
      </c>
      <c r="AP229" s="261">
        <f t="shared" si="167"/>
        <v>0.6</v>
      </c>
      <c r="AQ229" s="259">
        <f t="shared" si="174"/>
        <v>0</v>
      </c>
      <c r="AR229" s="259">
        <f t="shared" si="168"/>
        <v>1</v>
      </c>
      <c r="AS229" s="262">
        <f t="shared" si="193"/>
        <v>4.0000000000000002E-4</v>
      </c>
      <c r="AT229" s="259">
        <f t="shared" si="194"/>
        <v>0</v>
      </c>
      <c r="AU229" s="259">
        <f t="shared" si="169"/>
        <v>0</v>
      </c>
      <c r="AV229" s="260">
        <f t="shared" si="195"/>
        <v>0</v>
      </c>
      <c r="AW229" s="259">
        <f t="shared" si="170"/>
        <v>0</v>
      </c>
      <c r="AX229" s="259">
        <f t="shared" si="183"/>
        <v>0</v>
      </c>
      <c r="AY229" s="259">
        <f t="shared" si="171"/>
        <v>0</v>
      </c>
      <c r="AZ229" s="92">
        <f t="shared" si="172"/>
        <v>0</v>
      </c>
      <c r="BA229" s="266">
        <f t="shared" si="184"/>
        <v>0</v>
      </c>
      <c r="BB229" s="92">
        <f t="shared" si="173"/>
        <v>0</v>
      </c>
    </row>
    <row r="230" spans="1:54" x14ac:dyDescent="0.2">
      <c r="A230" s="278">
        <f t="shared" si="185"/>
        <v>2025</v>
      </c>
      <c r="B230" s="123">
        <f t="shared" si="147"/>
        <v>7</v>
      </c>
      <c r="C230" s="257">
        <f t="shared" ref="C230:F245" si="196">C205</f>
        <v>20</v>
      </c>
      <c r="D230" s="258">
        <f t="shared" si="196"/>
        <v>0</v>
      </c>
      <c r="E230" s="259">
        <f t="shared" si="196"/>
        <v>0</v>
      </c>
      <c r="F230" s="260">
        <f t="shared" si="196"/>
        <v>0</v>
      </c>
      <c r="G230" s="259">
        <f t="shared" si="148"/>
        <v>0</v>
      </c>
      <c r="H230" s="260">
        <f t="shared" si="149"/>
        <v>0.6</v>
      </c>
      <c r="I230" s="259">
        <f t="shared" si="186"/>
        <v>0</v>
      </c>
      <c r="J230" s="259">
        <f t="shared" si="150"/>
        <v>1</v>
      </c>
      <c r="K230" s="261">
        <f t="shared" si="151"/>
        <v>1.05</v>
      </c>
      <c r="L230" s="259">
        <f t="shared" si="152"/>
        <v>1</v>
      </c>
      <c r="M230" s="262">
        <f t="shared" si="187"/>
        <v>1E-3</v>
      </c>
      <c r="N230" s="259">
        <f t="shared" si="188"/>
        <v>0</v>
      </c>
      <c r="O230" s="259">
        <f t="shared" si="153"/>
        <v>0</v>
      </c>
      <c r="P230" s="260">
        <f t="shared" si="189"/>
        <v>0</v>
      </c>
      <c r="Q230" s="259" t="b">
        <f t="shared" si="154"/>
        <v>0</v>
      </c>
      <c r="R230" s="260">
        <f t="shared" si="155"/>
        <v>0</v>
      </c>
      <c r="S230" s="259">
        <f t="shared" si="156"/>
        <v>0</v>
      </c>
      <c r="T230" s="259">
        <f t="shared" si="178"/>
        <v>0</v>
      </c>
      <c r="U230" s="259">
        <f t="shared" si="157"/>
        <v>0</v>
      </c>
      <c r="V230" s="259">
        <f t="shared" si="190"/>
        <v>0</v>
      </c>
      <c r="W230" s="262">
        <f t="shared" si="191"/>
        <v>1.4E-3</v>
      </c>
      <c r="X230" s="259">
        <f t="shared" si="158"/>
        <v>0</v>
      </c>
      <c r="Y230" s="260">
        <f t="shared" si="179"/>
        <v>0</v>
      </c>
      <c r="Z230" s="259">
        <f t="shared" si="159"/>
        <v>0</v>
      </c>
      <c r="AA230" s="259">
        <f t="shared" si="180"/>
        <v>0</v>
      </c>
      <c r="AB230" s="259">
        <f t="shared" si="160"/>
        <v>0</v>
      </c>
      <c r="AC230" s="263">
        <f t="shared" si="192"/>
        <v>0.2</v>
      </c>
      <c r="AD230" s="259">
        <f t="shared" si="161"/>
        <v>0</v>
      </c>
      <c r="AE230" s="259">
        <f t="shared" si="162"/>
        <v>850</v>
      </c>
      <c r="AF230" s="264">
        <f t="shared" ref="AF230:AJ245" si="197">AF205</f>
        <v>0</v>
      </c>
      <c r="AG230" s="265">
        <f t="shared" si="197"/>
        <v>0</v>
      </c>
      <c r="AH230" s="265">
        <f t="shared" si="197"/>
        <v>0</v>
      </c>
      <c r="AI230" s="265">
        <f t="shared" si="197"/>
        <v>0</v>
      </c>
      <c r="AJ230" s="278">
        <f t="shared" si="197"/>
        <v>0</v>
      </c>
      <c r="AK230" s="278">
        <f t="shared" si="163"/>
        <v>2025</v>
      </c>
      <c r="AL230" s="260">
        <f t="shared" si="182"/>
        <v>0</v>
      </c>
      <c r="AM230" s="260">
        <f t="shared" si="164"/>
        <v>0</v>
      </c>
      <c r="AN230" s="260">
        <f t="shared" si="165"/>
        <v>1</v>
      </c>
      <c r="AO230" s="259">
        <f t="shared" si="166"/>
        <v>0</v>
      </c>
      <c r="AP230" s="261">
        <f t="shared" si="167"/>
        <v>0.6</v>
      </c>
      <c r="AQ230" s="259">
        <f t="shared" si="174"/>
        <v>0</v>
      </c>
      <c r="AR230" s="259">
        <f t="shared" si="168"/>
        <v>1</v>
      </c>
      <c r="AS230" s="262">
        <f t="shared" si="193"/>
        <v>4.0000000000000002E-4</v>
      </c>
      <c r="AT230" s="259">
        <f t="shared" si="194"/>
        <v>0</v>
      </c>
      <c r="AU230" s="259">
        <f t="shared" si="169"/>
        <v>0</v>
      </c>
      <c r="AV230" s="260">
        <f t="shared" si="195"/>
        <v>0</v>
      </c>
      <c r="AW230" s="259">
        <f t="shared" si="170"/>
        <v>0</v>
      </c>
      <c r="AX230" s="259">
        <f t="shared" si="183"/>
        <v>0</v>
      </c>
      <c r="AY230" s="259">
        <f t="shared" si="171"/>
        <v>0</v>
      </c>
      <c r="AZ230" s="92">
        <f t="shared" si="172"/>
        <v>0</v>
      </c>
      <c r="BA230" s="266">
        <f t="shared" si="184"/>
        <v>0</v>
      </c>
      <c r="BB230" s="92">
        <f t="shared" si="173"/>
        <v>0</v>
      </c>
    </row>
    <row r="231" spans="1:54" x14ac:dyDescent="0.2">
      <c r="A231" s="278">
        <f t="shared" si="185"/>
        <v>2025</v>
      </c>
      <c r="B231" s="123">
        <f t="shared" si="147"/>
        <v>7</v>
      </c>
      <c r="C231" s="257">
        <f t="shared" si="196"/>
        <v>21</v>
      </c>
      <c r="D231" s="258">
        <f t="shared" si="196"/>
        <v>0</v>
      </c>
      <c r="E231" s="259">
        <f t="shared" si="196"/>
        <v>0</v>
      </c>
      <c r="F231" s="260">
        <f t="shared" si="196"/>
        <v>0</v>
      </c>
      <c r="G231" s="259">
        <f t="shared" si="148"/>
        <v>0</v>
      </c>
      <c r="H231" s="260">
        <f t="shared" si="149"/>
        <v>0.6</v>
      </c>
      <c r="I231" s="259">
        <f t="shared" si="186"/>
        <v>0</v>
      </c>
      <c r="J231" s="259">
        <f t="shared" si="150"/>
        <v>1</v>
      </c>
      <c r="K231" s="261">
        <f t="shared" si="151"/>
        <v>1.05</v>
      </c>
      <c r="L231" s="259">
        <f t="shared" si="152"/>
        <v>1</v>
      </c>
      <c r="M231" s="262">
        <f t="shared" si="187"/>
        <v>1E-3</v>
      </c>
      <c r="N231" s="259">
        <f t="shared" si="188"/>
        <v>0</v>
      </c>
      <c r="O231" s="259">
        <f t="shared" si="153"/>
        <v>0</v>
      </c>
      <c r="P231" s="260">
        <f t="shared" si="189"/>
        <v>0</v>
      </c>
      <c r="Q231" s="259" t="b">
        <f t="shared" si="154"/>
        <v>0</v>
      </c>
      <c r="R231" s="260">
        <f t="shared" si="155"/>
        <v>0</v>
      </c>
      <c r="S231" s="259">
        <f t="shared" si="156"/>
        <v>0</v>
      </c>
      <c r="T231" s="259">
        <f t="shared" si="178"/>
        <v>0</v>
      </c>
      <c r="U231" s="259">
        <f t="shared" si="157"/>
        <v>0</v>
      </c>
      <c r="V231" s="259">
        <f t="shared" si="190"/>
        <v>0</v>
      </c>
      <c r="W231" s="262">
        <f t="shared" si="191"/>
        <v>1.4E-3</v>
      </c>
      <c r="X231" s="259">
        <f t="shared" si="158"/>
        <v>0</v>
      </c>
      <c r="Y231" s="260">
        <f t="shared" si="179"/>
        <v>0</v>
      </c>
      <c r="Z231" s="259">
        <f t="shared" si="159"/>
        <v>0</v>
      </c>
      <c r="AA231" s="259">
        <f t="shared" si="180"/>
        <v>0</v>
      </c>
      <c r="AB231" s="259">
        <f t="shared" si="160"/>
        <v>0</v>
      </c>
      <c r="AC231" s="263">
        <f t="shared" si="192"/>
        <v>0.2</v>
      </c>
      <c r="AD231" s="259">
        <f t="shared" si="161"/>
        <v>0</v>
      </c>
      <c r="AE231" s="259">
        <f t="shared" si="162"/>
        <v>850</v>
      </c>
      <c r="AF231" s="264">
        <f t="shared" si="197"/>
        <v>0</v>
      </c>
      <c r="AG231" s="265">
        <f t="shared" si="197"/>
        <v>0</v>
      </c>
      <c r="AH231" s="265">
        <f t="shared" si="197"/>
        <v>0</v>
      </c>
      <c r="AI231" s="265">
        <f t="shared" si="197"/>
        <v>0</v>
      </c>
      <c r="AJ231" s="278">
        <f t="shared" si="197"/>
        <v>0</v>
      </c>
      <c r="AK231" s="278">
        <f t="shared" si="163"/>
        <v>2025</v>
      </c>
      <c r="AL231" s="260">
        <f t="shared" si="182"/>
        <v>0</v>
      </c>
      <c r="AM231" s="260">
        <f t="shared" si="164"/>
        <v>0</v>
      </c>
      <c r="AN231" s="260">
        <f t="shared" si="165"/>
        <v>1</v>
      </c>
      <c r="AO231" s="259">
        <f t="shared" si="166"/>
        <v>0</v>
      </c>
      <c r="AP231" s="261">
        <f t="shared" si="167"/>
        <v>0.6</v>
      </c>
      <c r="AQ231" s="259">
        <f t="shared" si="174"/>
        <v>0</v>
      </c>
      <c r="AR231" s="259">
        <f t="shared" si="168"/>
        <v>1</v>
      </c>
      <c r="AS231" s="262">
        <f t="shared" si="193"/>
        <v>4.0000000000000002E-4</v>
      </c>
      <c r="AT231" s="259">
        <f t="shared" si="194"/>
        <v>0</v>
      </c>
      <c r="AU231" s="259">
        <f t="shared" si="169"/>
        <v>0</v>
      </c>
      <c r="AV231" s="260">
        <f t="shared" si="195"/>
        <v>0</v>
      </c>
      <c r="AW231" s="259">
        <f t="shared" si="170"/>
        <v>0</v>
      </c>
      <c r="AX231" s="259">
        <f t="shared" si="183"/>
        <v>0</v>
      </c>
      <c r="AY231" s="259">
        <f t="shared" si="171"/>
        <v>0</v>
      </c>
      <c r="AZ231" s="92">
        <f t="shared" si="172"/>
        <v>0</v>
      </c>
      <c r="BA231" s="266">
        <f t="shared" si="184"/>
        <v>0</v>
      </c>
      <c r="BB231" s="92">
        <f t="shared" si="173"/>
        <v>0</v>
      </c>
    </row>
    <row r="232" spans="1:54" x14ac:dyDescent="0.2">
      <c r="A232" s="278">
        <f t="shared" si="185"/>
        <v>2025</v>
      </c>
      <c r="B232" s="123">
        <f t="shared" si="147"/>
        <v>7</v>
      </c>
      <c r="C232" s="257">
        <f t="shared" si="196"/>
        <v>22</v>
      </c>
      <c r="D232" s="258">
        <f t="shared" si="196"/>
        <v>0</v>
      </c>
      <c r="E232" s="259">
        <f t="shared" si="196"/>
        <v>0</v>
      </c>
      <c r="F232" s="260">
        <f t="shared" si="196"/>
        <v>0</v>
      </c>
      <c r="G232" s="259">
        <f t="shared" si="148"/>
        <v>0</v>
      </c>
      <c r="H232" s="260">
        <f t="shared" si="149"/>
        <v>0.6</v>
      </c>
      <c r="I232" s="259">
        <f t="shared" si="186"/>
        <v>0</v>
      </c>
      <c r="J232" s="259">
        <f t="shared" si="150"/>
        <v>1</v>
      </c>
      <c r="K232" s="261">
        <f t="shared" si="151"/>
        <v>1.05</v>
      </c>
      <c r="L232" s="259">
        <f t="shared" si="152"/>
        <v>1</v>
      </c>
      <c r="M232" s="262">
        <f t="shared" si="187"/>
        <v>1E-3</v>
      </c>
      <c r="N232" s="259">
        <f t="shared" si="188"/>
        <v>0</v>
      </c>
      <c r="O232" s="259">
        <f t="shared" si="153"/>
        <v>0</v>
      </c>
      <c r="P232" s="260">
        <f t="shared" si="189"/>
        <v>0</v>
      </c>
      <c r="Q232" s="259" t="b">
        <f t="shared" si="154"/>
        <v>0</v>
      </c>
      <c r="R232" s="260">
        <f t="shared" si="155"/>
        <v>0</v>
      </c>
      <c r="S232" s="259">
        <f t="shared" si="156"/>
        <v>0</v>
      </c>
      <c r="T232" s="259">
        <f t="shared" si="178"/>
        <v>0</v>
      </c>
      <c r="U232" s="259">
        <f t="shared" si="157"/>
        <v>0</v>
      </c>
      <c r="V232" s="259">
        <f t="shared" si="190"/>
        <v>0</v>
      </c>
      <c r="W232" s="262">
        <f t="shared" si="191"/>
        <v>1.4E-3</v>
      </c>
      <c r="X232" s="259">
        <f t="shared" si="158"/>
        <v>0</v>
      </c>
      <c r="Y232" s="260">
        <f t="shared" si="179"/>
        <v>0</v>
      </c>
      <c r="Z232" s="259">
        <f t="shared" si="159"/>
        <v>0</v>
      </c>
      <c r="AA232" s="259">
        <f t="shared" si="180"/>
        <v>0</v>
      </c>
      <c r="AB232" s="259">
        <f t="shared" si="160"/>
        <v>0</v>
      </c>
      <c r="AC232" s="263">
        <f t="shared" si="192"/>
        <v>0.2</v>
      </c>
      <c r="AD232" s="259">
        <f t="shared" si="161"/>
        <v>0</v>
      </c>
      <c r="AE232" s="259">
        <f t="shared" si="162"/>
        <v>850</v>
      </c>
      <c r="AF232" s="264">
        <f t="shared" si="197"/>
        <v>0</v>
      </c>
      <c r="AG232" s="265">
        <f t="shared" si="197"/>
        <v>0</v>
      </c>
      <c r="AH232" s="265">
        <f t="shared" si="197"/>
        <v>0</v>
      </c>
      <c r="AI232" s="265">
        <f t="shared" si="197"/>
        <v>0</v>
      </c>
      <c r="AJ232" s="278">
        <f t="shared" si="197"/>
        <v>0</v>
      </c>
      <c r="AK232" s="278">
        <f t="shared" si="163"/>
        <v>2025</v>
      </c>
      <c r="AL232" s="260">
        <f t="shared" si="182"/>
        <v>0</v>
      </c>
      <c r="AM232" s="260">
        <f t="shared" si="164"/>
        <v>0</v>
      </c>
      <c r="AN232" s="260">
        <f t="shared" si="165"/>
        <v>1</v>
      </c>
      <c r="AO232" s="259">
        <f t="shared" si="166"/>
        <v>0</v>
      </c>
      <c r="AP232" s="261">
        <f t="shared" si="167"/>
        <v>0.6</v>
      </c>
      <c r="AQ232" s="259">
        <f t="shared" si="174"/>
        <v>0</v>
      </c>
      <c r="AR232" s="259">
        <f t="shared" si="168"/>
        <v>1</v>
      </c>
      <c r="AS232" s="262">
        <f t="shared" si="193"/>
        <v>4.0000000000000002E-4</v>
      </c>
      <c r="AT232" s="259">
        <f t="shared" si="194"/>
        <v>0</v>
      </c>
      <c r="AU232" s="259">
        <f t="shared" si="169"/>
        <v>0</v>
      </c>
      <c r="AV232" s="260">
        <f t="shared" si="195"/>
        <v>0</v>
      </c>
      <c r="AW232" s="259">
        <f t="shared" si="170"/>
        <v>0</v>
      </c>
      <c r="AX232" s="259">
        <f t="shared" si="183"/>
        <v>0</v>
      </c>
      <c r="AY232" s="259">
        <f t="shared" si="171"/>
        <v>0</v>
      </c>
      <c r="AZ232" s="92">
        <f t="shared" si="172"/>
        <v>0</v>
      </c>
      <c r="BA232" s="266">
        <f t="shared" si="184"/>
        <v>0</v>
      </c>
      <c r="BB232" s="92">
        <f t="shared" si="173"/>
        <v>0</v>
      </c>
    </row>
    <row r="233" spans="1:54" x14ac:dyDescent="0.2">
      <c r="A233" s="278">
        <f t="shared" si="185"/>
        <v>2025</v>
      </c>
      <c r="B233" s="123">
        <f t="shared" si="147"/>
        <v>7</v>
      </c>
      <c r="C233" s="257">
        <f t="shared" si="196"/>
        <v>23</v>
      </c>
      <c r="D233" s="258">
        <f t="shared" si="196"/>
        <v>0</v>
      </c>
      <c r="E233" s="259">
        <f t="shared" si="196"/>
        <v>0</v>
      </c>
      <c r="F233" s="260">
        <f t="shared" si="196"/>
        <v>0</v>
      </c>
      <c r="G233" s="259">
        <f t="shared" si="148"/>
        <v>0</v>
      </c>
      <c r="H233" s="260">
        <f t="shared" si="149"/>
        <v>0.6</v>
      </c>
      <c r="I233" s="259">
        <f t="shared" si="186"/>
        <v>0</v>
      </c>
      <c r="J233" s="259">
        <f t="shared" si="150"/>
        <v>1</v>
      </c>
      <c r="K233" s="261">
        <f t="shared" si="151"/>
        <v>1.05</v>
      </c>
      <c r="L233" s="259">
        <f t="shared" si="152"/>
        <v>1</v>
      </c>
      <c r="M233" s="262">
        <f t="shared" si="187"/>
        <v>1E-3</v>
      </c>
      <c r="N233" s="259">
        <f t="shared" si="188"/>
        <v>0</v>
      </c>
      <c r="O233" s="259">
        <f t="shared" si="153"/>
        <v>0</v>
      </c>
      <c r="P233" s="260">
        <f t="shared" si="189"/>
        <v>0</v>
      </c>
      <c r="Q233" s="259" t="b">
        <f t="shared" si="154"/>
        <v>0</v>
      </c>
      <c r="R233" s="260">
        <f t="shared" si="155"/>
        <v>0</v>
      </c>
      <c r="S233" s="259">
        <f t="shared" si="156"/>
        <v>0</v>
      </c>
      <c r="T233" s="259">
        <f t="shared" si="178"/>
        <v>0</v>
      </c>
      <c r="U233" s="259">
        <f t="shared" si="157"/>
        <v>0</v>
      </c>
      <c r="V233" s="259">
        <f t="shared" si="190"/>
        <v>0</v>
      </c>
      <c r="W233" s="262">
        <f t="shared" si="191"/>
        <v>1.4E-3</v>
      </c>
      <c r="X233" s="259">
        <f t="shared" si="158"/>
        <v>0</v>
      </c>
      <c r="Y233" s="260">
        <f t="shared" si="179"/>
        <v>0</v>
      </c>
      <c r="Z233" s="259">
        <f t="shared" si="159"/>
        <v>0</v>
      </c>
      <c r="AA233" s="259">
        <f t="shared" si="180"/>
        <v>0</v>
      </c>
      <c r="AB233" s="259">
        <f t="shared" si="160"/>
        <v>0</v>
      </c>
      <c r="AC233" s="263">
        <f t="shared" si="192"/>
        <v>0.2</v>
      </c>
      <c r="AD233" s="259">
        <f t="shared" si="161"/>
        <v>0</v>
      </c>
      <c r="AE233" s="259">
        <f t="shared" si="162"/>
        <v>850</v>
      </c>
      <c r="AF233" s="264">
        <f t="shared" si="197"/>
        <v>0</v>
      </c>
      <c r="AG233" s="265">
        <f t="shared" si="197"/>
        <v>0</v>
      </c>
      <c r="AH233" s="265">
        <f t="shared" si="197"/>
        <v>0</v>
      </c>
      <c r="AI233" s="265">
        <f t="shared" si="197"/>
        <v>0</v>
      </c>
      <c r="AJ233" s="278">
        <f t="shared" si="197"/>
        <v>0</v>
      </c>
      <c r="AK233" s="278">
        <f t="shared" si="163"/>
        <v>2025</v>
      </c>
      <c r="AL233" s="260">
        <f t="shared" si="182"/>
        <v>0</v>
      </c>
      <c r="AM233" s="260">
        <f t="shared" si="164"/>
        <v>0</v>
      </c>
      <c r="AN233" s="260">
        <f t="shared" si="165"/>
        <v>1</v>
      </c>
      <c r="AO233" s="259">
        <f t="shared" si="166"/>
        <v>0</v>
      </c>
      <c r="AP233" s="261">
        <f t="shared" si="167"/>
        <v>0.6</v>
      </c>
      <c r="AQ233" s="259">
        <f t="shared" si="174"/>
        <v>0</v>
      </c>
      <c r="AR233" s="259">
        <f t="shared" si="168"/>
        <v>1</v>
      </c>
      <c r="AS233" s="262">
        <f t="shared" si="193"/>
        <v>4.0000000000000002E-4</v>
      </c>
      <c r="AT233" s="259">
        <f t="shared" si="194"/>
        <v>0</v>
      </c>
      <c r="AU233" s="259">
        <f t="shared" si="169"/>
        <v>0</v>
      </c>
      <c r="AV233" s="260">
        <f t="shared" si="195"/>
        <v>0</v>
      </c>
      <c r="AW233" s="259">
        <f t="shared" si="170"/>
        <v>0</v>
      </c>
      <c r="AX233" s="259">
        <f t="shared" si="183"/>
        <v>0</v>
      </c>
      <c r="AY233" s="259">
        <f t="shared" si="171"/>
        <v>0</v>
      </c>
      <c r="AZ233" s="92">
        <f t="shared" si="172"/>
        <v>0</v>
      </c>
      <c r="BA233" s="266">
        <f t="shared" si="184"/>
        <v>0</v>
      </c>
      <c r="BB233" s="92">
        <f t="shared" si="173"/>
        <v>0</v>
      </c>
    </row>
    <row r="234" spans="1:54" x14ac:dyDescent="0.2">
      <c r="A234" s="278">
        <f t="shared" si="185"/>
        <v>2025</v>
      </c>
      <c r="B234" s="123">
        <f t="shared" si="147"/>
        <v>7</v>
      </c>
      <c r="C234" s="257">
        <f t="shared" si="196"/>
        <v>24</v>
      </c>
      <c r="D234" s="258">
        <f t="shared" si="196"/>
        <v>0</v>
      </c>
      <c r="E234" s="259">
        <f t="shared" si="196"/>
        <v>0</v>
      </c>
      <c r="F234" s="260">
        <f t="shared" si="196"/>
        <v>0</v>
      </c>
      <c r="G234" s="259">
        <f t="shared" si="148"/>
        <v>0</v>
      </c>
      <c r="H234" s="260">
        <f t="shared" si="149"/>
        <v>0.6</v>
      </c>
      <c r="I234" s="259">
        <f t="shared" si="186"/>
        <v>0</v>
      </c>
      <c r="J234" s="259">
        <f t="shared" si="150"/>
        <v>1</v>
      </c>
      <c r="K234" s="261">
        <f t="shared" si="151"/>
        <v>1.05</v>
      </c>
      <c r="L234" s="259">
        <f t="shared" si="152"/>
        <v>1</v>
      </c>
      <c r="M234" s="262">
        <f t="shared" si="187"/>
        <v>1E-3</v>
      </c>
      <c r="N234" s="259">
        <f t="shared" si="188"/>
        <v>0</v>
      </c>
      <c r="O234" s="259">
        <f t="shared" si="153"/>
        <v>0</v>
      </c>
      <c r="P234" s="260">
        <f t="shared" si="189"/>
        <v>0</v>
      </c>
      <c r="Q234" s="259" t="b">
        <f t="shared" si="154"/>
        <v>0</v>
      </c>
      <c r="R234" s="260">
        <f t="shared" si="155"/>
        <v>0</v>
      </c>
      <c r="S234" s="259">
        <f t="shared" si="156"/>
        <v>0</v>
      </c>
      <c r="T234" s="259">
        <f t="shared" si="178"/>
        <v>0</v>
      </c>
      <c r="U234" s="259">
        <f t="shared" si="157"/>
        <v>0</v>
      </c>
      <c r="V234" s="259">
        <f t="shared" si="190"/>
        <v>0</v>
      </c>
      <c r="W234" s="262">
        <f t="shared" si="191"/>
        <v>1.4E-3</v>
      </c>
      <c r="X234" s="259">
        <f t="shared" si="158"/>
        <v>0</v>
      </c>
      <c r="Y234" s="260">
        <f t="shared" si="179"/>
        <v>0</v>
      </c>
      <c r="Z234" s="259">
        <f t="shared" si="159"/>
        <v>0</v>
      </c>
      <c r="AA234" s="259">
        <f t="shared" si="180"/>
        <v>0</v>
      </c>
      <c r="AB234" s="259">
        <f t="shared" si="160"/>
        <v>0</v>
      </c>
      <c r="AC234" s="263">
        <f t="shared" si="192"/>
        <v>0.2</v>
      </c>
      <c r="AD234" s="259">
        <f t="shared" si="161"/>
        <v>0</v>
      </c>
      <c r="AE234" s="259">
        <f t="shared" si="162"/>
        <v>850</v>
      </c>
      <c r="AF234" s="264">
        <f t="shared" si="197"/>
        <v>0</v>
      </c>
      <c r="AG234" s="265">
        <f t="shared" si="197"/>
        <v>0</v>
      </c>
      <c r="AH234" s="265">
        <f t="shared" si="197"/>
        <v>0</v>
      </c>
      <c r="AI234" s="265">
        <f t="shared" si="197"/>
        <v>0</v>
      </c>
      <c r="AJ234" s="278">
        <f t="shared" si="197"/>
        <v>0</v>
      </c>
      <c r="AK234" s="278">
        <f t="shared" si="163"/>
        <v>2025</v>
      </c>
      <c r="AL234" s="260">
        <f t="shared" si="182"/>
        <v>0</v>
      </c>
      <c r="AM234" s="260">
        <f t="shared" si="164"/>
        <v>0</v>
      </c>
      <c r="AN234" s="260">
        <f t="shared" si="165"/>
        <v>1</v>
      </c>
      <c r="AO234" s="259">
        <f t="shared" si="166"/>
        <v>0</v>
      </c>
      <c r="AP234" s="261">
        <f t="shared" si="167"/>
        <v>0.6</v>
      </c>
      <c r="AQ234" s="259">
        <f t="shared" si="174"/>
        <v>0</v>
      </c>
      <c r="AR234" s="259">
        <f t="shared" si="168"/>
        <v>1</v>
      </c>
      <c r="AS234" s="262">
        <f t="shared" si="193"/>
        <v>4.0000000000000002E-4</v>
      </c>
      <c r="AT234" s="259">
        <f t="shared" si="194"/>
        <v>0</v>
      </c>
      <c r="AU234" s="259">
        <f t="shared" si="169"/>
        <v>0</v>
      </c>
      <c r="AV234" s="260">
        <f t="shared" si="195"/>
        <v>0</v>
      </c>
      <c r="AW234" s="259">
        <f t="shared" si="170"/>
        <v>0</v>
      </c>
      <c r="AX234" s="259">
        <f t="shared" si="183"/>
        <v>0</v>
      </c>
      <c r="AY234" s="259">
        <f t="shared" si="171"/>
        <v>0</v>
      </c>
      <c r="AZ234" s="92">
        <f t="shared" si="172"/>
        <v>0</v>
      </c>
      <c r="BA234" s="266">
        <f t="shared" si="184"/>
        <v>0</v>
      </c>
      <c r="BB234" s="92">
        <f t="shared" si="173"/>
        <v>0</v>
      </c>
    </row>
    <row r="235" spans="1:54" x14ac:dyDescent="0.2">
      <c r="A235" s="278">
        <f t="shared" si="185"/>
        <v>2025</v>
      </c>
      <c r="B235" s="123">
        <f t="shared" si="147"/>
        <v>7</v>
      </c>
      <c r="C235" s="257">
        <f t="shared" si="196"/>
        <v>25</v>
      </c>
      <c r="D235" s="258">
        <f t="shared" si="196"/>
        <v>0</v>
      </c>
      <c r="E235" s="259">
        <f t="shared" si="196"/>
        <v>0</v>
      </c>
      <c r="F235" s="260">
        <f t="shared" si="196"/>
        <v>0</v>
      </c>
      <c r="G235" s="259">
        <f t="shared" si="148"/>
        <v>0</v>
      </c>
      <c r="H235" s="260">
        <f t="shared" si="149"/>
        <v>0.6</v>
      </c>
      <c r="I235" s="259">
        <f t="shared" si="186"/>
        <v>0</v>
      </c>
      <c r="J235" s="259">
        <f t="shared" si="150"/>
        <v>1</v>
      </c>
      <c r="K235" s="261">
        <f t="shared" si="151"/>
        <v>1.05</v>
      </c>
      <c r="L235" s="259">
        <f t="shared" si="152"/>
        <v>1</v>
      </c>
      <c r="M235" s="262">
        <f t="shared" si="187"/>
        <v>1E-3</v>
      </c>
      <c r="N235" s="259">
        <f t="shared" si="188"/>
        <v>0</v>
      </c>
      <c r="O235" s="259">
        <f t="shared" si="153"/>
        <v>0</v>
      </c>
      <c r="P235" s="260">
        <f t="shared" si="189"/>
        <v>0</v>
      </c>
      <c r="Q235" s="259" t="b">
        <f t="shared" si="154"/>
        <v>0</v>
      </c>
      <c r="R235" s="260">
        <f t="shared" si="155"/>
        <v>0</v>
      </c>
      <c r="S235" s="259">
        <f t="shared" si="156"/>
        <v>0</v>
      </c>
      <c r="T235" s="259">
        <f t="shared" si="178"/>
        <v>0</v>
      </c>
      <c r="U235" s="259">
        <f t="shared" si="157"/>
        <v>0</v>
      </c>
      <c r="V235" s="259">
        <f t="shared" si="190"/>
        <v>0</v>
      </c>
      <c r="W235" s="262">
        <f t="shared" si="191"/>
        <v>1.4E-3</v>
      </c>
      <c r="X235" s="259">
        <f t="shared" si="158"/>
        <v>0</v>
      </c>
      <c r="Y235" s="260">
        <f t="shared" si="179"/>
        <v>0</v>
      </c>
      <c r="Z235" s="259">
        <f t="shared" si="159"/>
        <v>0</v>
      </c>
      <c r="AA235" s="259">
        <f t="shared" si="180"/>
        <v>0</v>
      </c>
      <c r="AB235" s="259">
        <f t="shared" si="160"/>
        <v>0</v>
      </c>
      <c r="AC235" s="263">
        <f t="shared" si="192"/>
        <v>0.2</v>
      </c>
      <c r="AD235" s="259">
        <f t="shared" si="161"/>
        <v>0</v>
      </c>
      <c r="AE235" s="259">
        <f t="shared" si="162"/>
        <v>850</v>
      </c>
      <c r="AF235" s="264">
        <f t="shared" si="197"/>
        <v>0</v>
      </c>
      <c r="AG235" s="265">
        <f t="shared" si="197"/>
        <v>0</v>
      </c>
      <c r="AH235" s="265">
        <f t="shared" si="197"/>
        <v>0</v>
      </c>
      <c r="AI235" s="265">
        <f t="shared" si="197"/>
        <v>0</v>
      </c>
      <c r="AJ235" s="278">
        <f t="shared" si="197"/>
        <v>0</v>
      </c>
      <c r="AK235" s="278">
        <f t="shared" si="163"/>
        <v>2025</v>
      </c>
      <c r="AL235" s="260">
        <f t="shared" si="182"/>
        <v>0</v>
      </c>
      <c r="AM235" s="260">
        <f t="shared" si="164"/>
        <v>0</v>
      </c>
      <c r="AN235" s="260">
        <f t="shared" si="165"/>
        <v>1</v>
      </c>
      <c r="AO235" s="259">
        <f t="shared" si="166"/>
        <v>0</v>
      </c>
      <c r="AP235" s="261">
        <f t="shared" si="167"/>
        <v>0.6</v>
      </c>
      <c r="AQ235" s="259">
        <f t="shared" si="174"/>
        <v>0</v>
      </c>
      <c r="AR235" s="259">
        <f t="shared" si="168"/>
        <v>1</v>
      </c>
      <c r="AS235" s="262">
        <f t="shared" si="193"/>
        <v>4.0000000000000002E-4</v>
      </c>
      <c r="AT235" s="259">
        <f t="shared" si="194"/>
        <v>0</v>
      </c>
      <c r="AU235" s="259">
        <f t="shared" si="169"/>
        <v>0</v>
      </c>
      <c r="AV235" s="260">
        <f t="shared" si="195"/>
        <v>0</v>
      </c>
      <c r="AW235" s="259">
        <f t="shared" si="170"/>
        <v>0</v>
      </c>
      <c r="AX235" s="259">
        <f t="shared" si="183"/>
        <v>0</v>
      </c>
      <c r="AY235" s="259">
        <f t="shared" si="171"/>
        <v>0</v>
      </c>
      <c r="AZ235" s="92">
        <f t="shared" si="172"/>
        <v>0</v>
      </c>
      <c r="BA235" s="266">
        <f t="shared" si="184"/>
        <v>0</v>
      </c>
      <c r="BB235" s="92">
        <f t="shared" si="173"/>
        <v>0</v>
      </c>
    </row>
    <row r="236" spans="1:54" x14ac:dyDescent="0.2">
      <c r="A236" s="267">
        <f t="shared" si="185"/>
        <v>2026</v>
      </c>
      <c r="B236" s="128">
        <f t="shared" si="147"/>
        <v>8</v>
      </c>
      <c r="C236" s="268">
        <f t="shared" si="196"/>
        <v>1</v>
      </c>
      <c r="D236" s="269" t="str">
        <f t="shared" si="196"/>
        <v>단A</v>
      </c>
      <c r="E236" s="270">
        <f t="shared" si="196"/>
        <v>1200000</v>
      </c>
      <c r="F236" s="271">
        <f t="shared" si="196"/>
        <v>0.1</v>
      </c>
      <c r="G236" s="270">
        <f t="shared" si="148"/>
        <v>2338460.5200000014</v>
      </c>
      <c r="H236" s="271">
        <f t="shared" si="149"/>
        <v>0.6</v>
      </c>
      <c r="I236" s="270">
        <f t="shared" si="186"/>
        <v>1403076.3120000008</v>
      </c>
      <c r="J236" s="270">
        <f t="shared" si="150"/>
        <v>3</v>
      </c>
      <c r="K236" s="272">
        <f t="shared" si="151"/>
        <v>1.3</v>
      </c>
      <c r="L236" s="270">
        <f t="shared" si="152"/>
        <v>4</v>
      </c>
      <c r="M236" s="273">
        <f t="shared" si="187"/>
        <v>4.0000000000000001E-3</v>
      </c>
      <c r="N236" s="270">
        <f t="shared" si="188"/>
        <v>630</v>
      </c>
      <c r="O236" s="270">
        <f t="shared" si="153"/>
        <v>4982.3052480000033</v>
      </c>
      <c r="P236" s="271">
        <f t="shared" si="189"/>
        <v>0.5</v>
      </c>
      <c r="Q236" s="270" t="b">
        <f t="shared" si="154"/>
        <v>0</v>
      </c>
      <c r="R236" s="271">
        <f t="shared" si="155"/>
        <v>0.5</v>
      </c>
      <c r="S236" s="270">
        <f t="shared" si="156"/>
        <v>2491.1526240000017</v>
      </c>
      <c r="T236" s="270">
        <f t="shared" si="178"/>
        <v>2906.8621920000014</v>
      </c>
      <c r="U236" s="270">
        <f t="shared" si="157"/>
        <v>2491.1526240000017</v>
      </c>
      <c r="V236" s="270" t="b">
        <f t="shared" si="190"/>
        <v>1</v>
      </c>
      <c r="W236" s="273">
        <f t="shared" si="191"/>
        <v>1.4E-3</v>
      </c>
      <c r="X236" s="270">
        <f t="shared" si="158"/>
        <v>1964.3068368000011</v>
      </c>
      <c r="Y236" s="271">
        <f t="shared" si="179"/>
        <v>0.5</v>
      </c>
      <c r="Z236" s="270">
        <f t="shared" si="159"/>
        <v>982.15341840000053</v>
      </c>
      <c r="AA236" s="270">
        <f t="shared" si="180"/>
        <v>1160.7267672000005</v>
      </c>
      <c r="AB236" s="270">
        <f t="shared" si="160"/>
        <v>982.15341840000053</v>
      </c>
      <c r="AC236" s="274">
        <f t="shared" si="192"/>
        <v>0.2</v>
      </c>
      <c r="AD236" s="270">
        <f t="shared" si="161"/>
        <v>498.23052480000035</v>
      </c>
      <c r="AE236" s="270">
        <f t="shared" si="162"/>
        <v>870</v>
      </c>
      <c r="AF236" s="275">
        <f t="shared" si="197"/>
        <v>20</v>
      </c>
      <c r="AG236" s="276">
        <f t="shared" si="197"/>
        <v>1</v>
      </c>
      <c r="AH236" s="276">
        <f t="shared" si="197"/>
        <v>1.1000000000000001</v>
      </c>
      <c r="AI236" s="276">
        <f t="shared" si="197"/>
        <v>1.25</v>
      </c>
      <c r="AJ236" s="267">
        <f t="shared" si="197"/>
        <v>2010</v>
      </c>
      <c r="AK236" s="267">
        <f t="shared" si="163"/>
        <v>16</v>
      </c>
      <c r="AL236" s="271">
        <f t="shared" si="182"/>
        <v>0.02</v>
      </c>
      <c r="AM236" s="271">
        <f t="shared" si="164"/>
        <v>0.19999999999999996</v>
      </c>
      <c r="AN236" s="271">
        <f t="shared" si="165"/>
        <v>0.67999999999999994</v>
      </c>
      <c r="AO236" s="270">
        <f t="shared" si="166"/>
        <v>16268.999999999998</v>
      </c>
      <c r="AP236" s="272">
        <f t="shared" si="167"/>
        <v>0.6</v>
      </c>
      <c r="AQ236" s="270">
        <f t="shared" si="174"/>
        <v>9761.3999999999978</v>
      </c>
      <c r="AR236" s="270">
        <f t="shared" si="168"/>
        <v>2</v>
      </c>
      <c r="AS236" s="273">
        <f t="shared" si="193"/>
        <v>5.0000000000000001E-4</v>
      </c>
      <c r="AT236" s="270">
        <f t="shared" si="194"/>
        <v>0.60000000000000009</v>
      </c>
      <c r="AU236" s="270">
        <f t="shared" si="169"/>
        <v>4.2806999999999995</v>
      </c>
      <c r="AV236" s="271">
        <f t="shared" si="195"/>
        <v>0</v>
      </c>
      <c r="AW236" s="270">
        <f t="shared" si="170"/>
        <v>4.2806999999999995</v>
      </c>
      <c r="AX236" s="270">
        <f t="shared" si="183"/>
        <v>5.601375</v>
      </c>
      <c r="AY236" s="270">
        <f t="shared" si="171"/>
        <v>4.2806999999999995</v>
      </c>
      <c r="AZ236" s="129">
        <f t="shared" si="172"/>
        <v>3975.8172672000023</v>
      </c>
      <c r="BA236" s="277">
        <f t="shared" si="184"/>
        <v>1</v>
      </c>
      <c r="BB236" s="129">
        <f t="shared" si="173"/>
        <v>3975.8172672000023</v>
      </c>
    </row>
    <row r="237" spans="1:54" x14ac:dyDescent="0.2">
      <c r="A237" s="278">
        <f t="shared" si="185"/>
        <v>2026</v>
      </c>
      <c r="B237" s="123">
        <f t="shared" si="147"/>
        <v>8</v>
      </c>
      <c r="C237" s="257">
        <f t="shared" si="196"/>
        <v>2</v>
      </c>
      <c r="D237" s="258" t="str">
        <f t="shared" si="196"/>
        <v>단B</v>
      </c>
      <c r="E237" s="259">
        <f t="shared" si="196"/>
        <v>0</v>
      </c>
      <c r="F237" s="260">
        <f t="shared" si="196"/>
        <v>0.01</v>
      </c>
      <c r="G237" s="259">
        <f t="shared" si="148"/>
        <v>0</v>
      </c>
      <c r="H237" s="260">
        <f t="shared" si="149"/>
        <v>0.6</v>
      </c>
      <c r="I237" s="259">
        <f t="shared" si="186"/>
        <v>0</v>
      </c>
      <c r="J237" s="259">
        <f t="shared" si="150"/>
        <v>1</v>
      </c>
      <c r="K237" s="261">
        <f t="shared" si="151"/>
        <v>1.05</v>
      </c>
      <c r="L237" s="259">
        <f t="shared" si="152"/>
        <v>1</v>
      </c>
      <c r="M237" s="262">
        <f t="shared" si="187"/>
        <v>1E-3</v>
      </c>
      <c r="N237" s="259">
        <f t="shared" si="188"/>
        <v>0</v>
      </c>
      <c r="O237" s="259">
        <f t="shared" si="153"/>
        <v>0</v>
      </c>
      <c r="P237" s="260">
        <f t="shared" si="189"/>
        <v>0.5</v>
      </c>
      <c r="Q237" s="259" t="b">
        <f t="shared" si="154"/>
        <v>0</v>
      </c>
      <c r="R237" s="260">
        <f t="shared" si="155"/>
        <v>0.5</v>
      </c>
      <c r="S237" s="259">
        <f t="shared" si="156"/>
        <v>0</v>
      </c>
      <c r="T237" s="259">
        <f t="shared" si="178"/>
        <v>0</v>
      </c>
      <c r="U237" s="259">
        <f t="shared" si="157"/>
        <v>0</v>
      </c>
      <c r="V237" s="259" t="b">
        <f t="shared" si="190"/>
        <v>1</v>
      </c>
      <c r="W237" s="262">
        <f t="shared" si="191"/>
        <v>1.4E-3</v>
      </c>
      <c r="X237" s="259">
        <f t="shared" si="158"/>
        <v>0</v>
      </c>
      <c r="Y237" s="260">
        <f t="shared" si="179"/>
        <v>0.5</v>
      </c>
      <c r="Z237" s="259">
        <f t="shared" si="159"/>
        <v>0</v>
      </c>
      <c r="AA237" s="259">
        <f t="shared" si="180"/>
        <v>0</v>
      </c>
      <c r="AB237" s="259">
        <f t="shared" si="160"/>
        <v>0</v>
      </c>
      <c r="AC237" s="263">
        <f t="shared" si="192"/>
        <v>0.2</v>
      </c>
      <c r="AD237" s="259">
        <f t="shared" si="161"/>
        <v>0</v>
      </c>
      <c r="AE237" s="259">
        <f t="shared" si="162"/>
        <v>870</v>
      </c>
      <c r="AF237" s="264">
        <f t="shared" si="197"/>
        <v>40</v>
      </c>
      <c r="AG237" s="265">
        <f t="shared" si="197"/>
        <v>1</v>
      </c>
      <c r="AH237" s="265">
        <f t="shared" si="197"/>
        <v>1.1000000000000001</v>
      </c>
      <c r="AI237" s="265">
        <f t="shared" si="197"/>
        <v>1.25</v>
      </c>
      <c r="AJ237" s="278">
        <f t="shared" si="197"/>
        <v>2010</v>
      </c>
      <c r="AK237" s="278">
        <f t="shared" si="163"/>
        <v>16</v>
      </c>
      <c r="AL237" s="260">
        <f t="shared" si="182"/>
        <v>0.02</v>
      </c>
      <c r="AM237" s="260">
        <f t="shared" si="164"/>
        <v>0.19999999999999996</v>
      </c>
      <c r="AN237" s="260">
        <f t="shared" si="165"/>
        <v>0.67999999999999994</v>
      </c>
      <c r="AO237" s="259">
        <f t="shared" si="166"/>
        <v>32537.999999999996</v>
      </c>
      <c r="AP237" s="261">
        <f t="shared" si="167"/>
        <v>0.6</v>
      </c>
      <c r="AQ237" s="259">
        <f t="shared" si="174"/>
        <v>19522.799999999996</v>
      </c>
      <c r="AR237" s="259">
        <f t="shared" si="168"/>
        <v>3</v>
      </c>
      <c r="AS237" s="262">
        <f t="shared" si="193"/>
        <v>5.9999999999999995E-4</v>
      </c>
      <c r="AT237" s="259">
        <f t="shared" si="194"/>
        <v>1.899999999999999</v>
      </c>
      <c r="AU237" s="259">
        <f t="shared" si="169"/>
        <v>9.813679999999998</v>
      </c>
      <c r="AV237" s="260">
        <f t="shared" si="195"/>
        <v>0</v>
      </c>
      <c r="AW237" s="259">
        <f t="shared" si="170"/>
        <v>9.813679999999998</v>
      </c>
      <c r="AX237" s="259">
        <f t="shared" si="183"/>
        <v>10.375049999999998</v>
      </c>
      <c r="AY237" s="259">
        <f t="shared" si="171"/>
        <v>9.813679999999998</v>
      </c>
      <c r="AZ237" s="92">
        <f t="shared" si="172"/>
        <v>9.813679999999998</v>
      </c>
      <c r="BA237" s="266">
        <f t="shared" si="184"/>
        <v>2</v>
      </c>
      <c r="BB237" s="92">
        <f t="shared" si="173"/>
        <v>19.627359999999996</v>
      </c>
    </row>
    <row r="238" spans="1:54" x14ac:dyDescent="0.2">
      <c r="A238" s="278">
        <f t="shared" si="185"/>
        <v>2026</v>
      </c>
      <c r="B238" s="123">
        <f t="shared" si="147"/>
        <v>8</v>
      </c>
      <c r="C238" s="257">
        <f t="shared" si="196"/>
        <v>3</v>
      </c>
      <c r="D238" s="258" t="str">
        <f t="shared" si="196"/>
        <v>단C</v>
      </c>
      <c r="E238" s="259">
        <f t="shared" si="196"/>
        <v>0</v>
      </c>
      <c r="F238" s="260">
        <f t="shared" si="196"/>
        <v>0.02</v>
      </c>
      <c r="G238" s="259">
        <f t="shared" si="148"/>
        <v>0</v>
      </c>
      <c r="H238" s="260">
        <f t="shared" si="149"/>
        <v>0.6</v>
      </c>
      <c r="I238" s="259">
        <f t="shared" si="186"/>
        <v>0</v>
      </c>
      <c r="J238" s="259">
        <f t="shared" si="150"/>
        <v>1</v>
      </c>
      <c r="K238" s="261">
        <f t="shared" si="151"/>
        <v>1.05</v>
      </c>
      <c r="L238" s="259">
        <f t="shared" si="152"/>
        <v>1</v>
      </c>
      <c r="M238" s="262">
        <f t="shared" si="187"/>
        <v>1E-3</v>
      </c>
      <c r="N238" s="259">
        <f t="shared" si="188"/>
        <v>0</v>
      </c>
      <c r="O238" s="259">
        <f t="shared" si="153"/>
        <v>0</v>
      </c>
      <c r="P238" s="260">
        <f t="shared" si="189"/>
        <v>0.5</v>
      </c>
      <c r="Q238" s="259" t="b">
        <f t="shared" si="154"/>
        <v>0</v>
      </c>
      <c r="R238" s="260">
        <f t="shared" si="155"/>
        <v>0.5</v>
      </c>
      <c r="S238" s="259">
        <f t="shared" si="156"/>
        <v>0</v>
      </c>
      <c r="T238" s="259">
        <f t="shared" si="178"/>
        <v>0</v>
      </c>
      <c r="U238" s="259">
        <f t="shared" si="157"/>
        <v>0</v>
      </c>
      <c r="V238" s="259" t="b">
        <f t="shared" si="190"/>
        <v>1</v>
      </c>
      <c r="W238" s="262">
        <f t="shared" si="191"/>
        <v>1.4E-3</v>
      </c>
      <c r="X238" s="259">
        <f t="shared" si="158"/>
        <v>0</v>
      </c>
      <c r="Y238" s="260">
        <f t="shared" si="179"/>
        <v>0.5</v>
      </c>
      <c r="Z238" s="259">
        <f t="shared" si="159"/>
        <v>0</v>
      </c>
      <c r="AA238" s="259">
        <f t="shared" si="180"/>
        <v>0</v>
      </c>
      <c r="AB238" s="259">
        <f t="shared" si="160"/>
        <v>0</v>
      </c>
      <c r="AC238" s="263">
        <f t="shared" si="192"/>
        <v>0.2</v>
      </c>
      <c r="AD238" s="259">
        <f t="shared" si="161"/>
        <v>0</v>
      </c>
      <c r="AE238" s="259">
        <f t="shared" si="162"/>
        <v>870</v>
      </c>
      <c r="AF238" s="264">
        <f t="shared" si="197"/>
        <v>50</v>
      </c>
      <c r="AG238" s="265">
        <f t="shared" si="197"/>
        <v>1</v>
      </c>
      <c r="AH238" s="265">
        <f t="shared" si="197"/>
        <v>1.1000000000000001</v>
      </c>
      <c r="AI238" s="265">
        <f t="shared" si="197"/>
        <v>1.25</v>
      </c>
      <c r="AJ238" s="278">
        <f t="shared" si="197"/>
        <v>2010</v>
      </c>
      <c r="AK238" s="278">
        <f t="shared" si="163"/>
        <v>16</v>
      </c>
      <c r="AL238" s="260">
        <f t="shared" si="182"/>
        <v>0.02</v>
      </c>
      <c r="AM238" s="260">
        <f t="shared" si="164"/>
        <v>0.19999999999999996</v>
      </c>
      <c r="AN238" s="260">
        <f t="shared" si="165"/>
        <v>0.67999999999999994</v>
      </c>
      <c r="AO238" s="259">
        <f t="shared" si="166"/>
        <v>40672.5</v>
      </c>
      <c r="AP238" s="261">
        <f t="shared" si="167"/>
        <v>0.6</v>
      </c>
      <c r="AQ238" s="259">
        <f t="shared" si="174"/>
        <v>24403.5</v>
      </c>
      <c r="AR238" s="259">
        <f t="shared" si="168"/>
        <v>3</v>
      </c>
      <c r="AS238" s="262">
        <f t="shared" si="193"/>
        <v>5.9999999999999995E-4</v>
      </c>
      <c r="AT238" s="259">
        <f t="shared" si="194"/>
        <v>1.899999999999999</v>
      </c>
      <c r="AU238" s="259">
        <f t="shared" si="169"/>
        <v>12.742100000000001</v>
      </c>
      <c r="AV238" s="260">
        <f t="shared" si="195"/>
        <v>0</v>
      </c>
      <c r="AW238" s="259">
        <f t="shared" si="170"/>
        <v>12.742100000000001</v>
      </c>
      <c r="AX238" s="259">
        <f t="shared" si="183"/>
        <v>13.4675625</v>
      </c>
      <c r="AY238" s="259">
        <f t="shared" si="171"/>
        <v>12.742100000000001</v>
      </c>
      <c r="AZ238" s="92">
        <f t="shared" si="172"/>
        <v>12.742100000000001</v>
      </c>
      <c r="BA238" s="266">
        <f t="shared" si="184"/>
        <v>3</v>
      </c>
      <c r="BB238" s="92">
        <f t="shared" si="173"/>
        <v>38.226300000000002</v>
      </c>
    </row>
    <row r="239" spans="1:54" x14ac:dyDescent="0.2">
      <c r="A239" s="278">
        <f t="shared" si="185"/>
        <v>2026</v>
      </c>
      <c r="B239" s="123">
        <f t="shared" si="147"/>
        <v>8</v>
      </c>
      <c r="C239" s="257">
        <f t="shared" si="196"/>
        <v>4</v>
      </c>
      <c r="D239" s="258" t="str">
        <f t="shared" si="196"/>
        <v>단D</v>
      </c>
      <c r="E239" s="259">
        <f t="shared" si="196"/>
        <v>0</v>
      </c>
      <c r="F239" s="260">
        <f t="shared" si="196"/>
        <v>0.03</v>
      </c>
      <c r="G239" s="259">
        <f t="shared" si="148"/>
        <v>0</v>
      </c>
      <c r="H239" s="260">
        <f t="shared" si="149"/>
        <v>0.6</v>
      </c>
      <c r="I239" s="259">
        <f t="shared" si="186"/>
        <v>0</v>
      </c>
      <c r="J239" s="259">
        <f t="shared" si="150"/>
        <v>1</v>
      </c>
      <c r="K239" s="261">
        <f t="shared" si="151"/>
        <v>1.05</v>
      </c>
      <c r="L239" s="259">
        <f t="shared" si="152"/>
        <v>1</v>
      </c>
      <c r="M239" s="262">
        <f t="shared" si="187"/>
        <v>1E-3</v>
      </c>
      <c r="N239" s="259">
        <f t="shared" si="188"/>
        <v>0</v>
      </c>
      <c r="O239" s="259">
        <f t="shared" si="153"/>
        <v>0</v>
      </c>
      <c r="P239" s="260">
        <f t="shared" si="189"/>
        <v>0.5</v>
      </c>
      <c r="Q239" s="259" t="b">
        <f t="shared" si="154"/>
        <v>0</v>
      </c>
      <c r="R239" s="260">
        <f t="shared" si="155"/>
        <v>0.5</v>
      </c>
      <c r="S239" s="259">
        <f t="shared" si="156"/>
        <v>0</v>
      </c>
      <c r="T239" s="259">
        <f t="shared" si="178"/>
        <v>0</v>
      </c>
      <c r="U239" s="259">
        <f t="shared" si="157"/>
        <v>0</v>
      </c>
      <c r="V239" s="259" t="b">
        <f t="shared" si="190"/>
        <v>1</v>
      </c>
      <c r="W239" s="262">
        <f t="shared" si="191"/>
        <v>1.4E-3</v>
      </c>
      <c r="X239" s="259">
        <f t="shared" si="158"/>
        <v>0</v>
      </c>
      <c r="Y239" s="260">
        <f t="shared" si="179"/>
        <v>0.5</v>
      </c>
      <c r="Z239" s="259">
        <f t="shared" si="159"/>
        <v>0</v>
      </c>
      <c r="AA239" s="259">
        <f t="shared" si="180"/>
        <v>0</v>
      </c>
      <c r="AB239" s="259">
        <f t="shared" si="160"/>
        <v>0</v>
      </c>
      <c r="AC239" s="263">
        <f t="shared" si="192"/>
        <v>0.2</v>
      </c>
      <c r="AD239" s="259">
        <f t="shared" si="161"/>
        <v>0</v>
      </c>
      <c r="AE239" s="259">
        <f t="shared" si="162"/>
        <v>870</v>
      </c>
      <c r="AF239" s="264">
        <f t="shared" si="197"/>
        <v>60</v>
      </c>
      <c r="AG239" s="265">
        <f t="shared" si="197"/>
        <v>1</v>
      </c>
      <c r="AH239" s="265">
        <f t="shared" si="197"/>
        <v>1.1000000000000001</v>
      </c>
      <c r="AI239" s="265">
        <f t="shared" si="197"/>
        <v>1.25</v>
      </c>
      <c r="AJ239" s="278">
        <f t="shared" si="197"/>
        <v>2010</v>
      </c>
      <c r="AK239" s="278">
        <f t="shared" si="163"/>
        <v>16</v>
      </c>
      <c r="AL239" s="260">
        <f t="shared" si="182"/>
        <v>0.02</v>
      </c>
      <c r="AM239" s="260">
        <f t="shared" si="164"/>
        <v>0.19999999999999996</v>
      </c>
      <c r="AN239" s="260">
        <f t="shared" si="165"/>
        <v>0.67999999999999994</v>
      </c>
      <c r="AO239" s="259">
        <f t="shared" si="166"/>
        <v>48807.000000000007</v>
      </c>
      <c r="AP239" s="261">
        <f t="shared" si="167"/>
        <v>0.6</v>
      </c>
      <c r="AQ239" s="259">
        <f t="shared" si="174"/>
        <v>29284.200000000004</v>
      </c>
      <c r="AR239" s="259">
        <f t="shared" si="168"/>
        <v>4</v>
      </c>
      <c r="AS239" s="262">
        <f t="shared" si="193"/>
        <v>8.0000000000000004E-4</v>
      </c>
      <c r="AT239" s="259">
        <f t="shared" si="194"/>
        <v>7.1000000000000014</v>
      </c>
      <c r="AU239" s="259">
        <f t="shared" si="169"/>
        <v>16.327360000000002</v>
      </c>
      <c r="AV239" s="260">
        <f t="shared" si="195"/>
        <v>0</v>
      </c>
      <c r="AW239" s="259">
        <f t="shared" si="170"/>
        <v>16.327360000000002</v>
      </c>
      <c r="AX239" s="259">
        <f t="shared" si="183"/>
        <v>17.285100000000003</v>
      </c>
      <c r="AY239" s="259">
        <f t="shared" si="171"/>
        <v>16.327360000000002</v>
      </c>
      <c r="AZ239" s="92">
        <f t="shared" si="172"/>
        <v>16.327360000000002</v>
      </c>
      <c r="BA239" s="266">
        <f t="shared" si="184"/>
        <v>4</v>
      </c>
      <c r="BB239" s="92">
        <f t="shared" si="173"/>
        <v>65.309440000000009</v>
      </c>
    </row>
    <row r="240" spans="1:54" x14ac:dyDescent="0.2">
      <c r="A240" s="278">
        <f t="shared" si="185"/>
        <v>2026</v>
      </c>
      <c r="B240" s="123">
        <f t="shared" si="147"/>
        <v>8</v>
      </c>
      <c r="C240" s="257">
        <f t="shared" si="196"/>
        <v>5</v>
      </c>
      <c r="D240" s="258" t="str">
        <f t="shared" si="196"/>
        <v>단E</v>
      </c>
      <c r="E240" s="259">
        <f t="shared" si="196"/>
        <v>0</v>
      </c>
      <c r="F240" s="260">
        <f t="shared" si="196"/>
        <v>0.04</v>
      </c>
      <c r="G240" s="259">
        <f t="shared" si="148"/>
        <v>0</v>
      </c>
      <c r="H240" s="260">
        <f t="shared" si="149"/>
        <v>0.6</v>
      </c>
      <c r="I240" s="259">
        <f t="shared" si="186"/>
        <v>0</v>
      </c>
      <c r="J240" s="259">
        <f t="shared" si="150"/>
        <v>1</v>
      </c>
      <c r="K240" s="261">
        <f t="shared" si="151"/>
        <v>1.05</v>
      </c>
      <c r="L240" s="259">
        <f t="shared" si="152"/>
        <v>1</v>
      </c>
      <c r="M240" s="262">
        <f t="shared" si="187"/>
        <v>1E-3</v>
      </c>
      <c r="N240" s="259">
        <f t="shared" si="188"/>
        <v>0</v>
      </c>
      <c r="O240" s="259">
        <f t="shared" si="153"/>
        <v>0</v>
      </c>
      <c r="P240" s="260">
        <f t="shared" si="189"/>
        <v>0.25</v>
      </c>
      <c r="Q240" s="259" t="b">
        <f t="shared" si="154"/>
        <v>0</v>
      </c>
      <c r="R240" s="260">
        <f t="shared" si="155"/>
        <v>0.25</v>
      </c>
      <c r="S240" s="259">
        <f t="shared" si="156"/>
        <v>0</v>
      </c>
      <c r="T240" s="259">
        <f t="shared" si="178"/>
        <v>0</v>
      </c>
      <c r="U240" s="259">
        <f t="shared" si="157"/>
        <v>0</v>
      </c>
      <c r="V240" s="259" t="b">
        <f t="shared" si="190"/>
        <v>1</v>
      </c>
      <c r="W240" s="262">
        <f t="shared" si="191"/>
        <v>1.4E-3</v>
      </c>
      <c r="X240" s="259">
        <f t="shared" si="158"/>
        <v>0</v>
      </c>
      <c r="Y240" s="260">
        <f t="shared" si="179"/>
        <v>0.25</v>
      </c>
      <c r="Z240" s="259">
        <f t="shared" si="159"/>
        <v>0</v>
      </c>
      <c r="AA240" s="259">
        <f t="shared" si="180"/>
        <v>0</v>
      </c>
      <c r="AB240" s="259">
        <f t="shared" si="160"/>
        <v>0</v>
      </c>
      <c r="AC240" s="263">
        <f t="shared" si="192"/>
        <v>0.2</v>
      </c>
      <c r="AD240" s="259">
        <f t="shared" si="161"/>
        <v>0</v>
      </c>
      <c r="AE240" s="259">
        <f t="shared" si="162"/>
        <v>870</v>
      </c>
      <c r="AF240" s="264">
        <f t="shared" si="197"/>
        <v>85</v>
      </c>
      <c r="AG240" s="265">
        <f t="shared" si="197"/>
        <v>1</v>
      </c>
      <c r="AH240" s="265">
        <f t="shared" si="197"/>
        <v>1.1000000000000001</v>
      </c>
      <c r="AI240" s="265">
        <f t="shared" si="197"/>
        <v>1.25</v>
      </c>
      <c r="AJ240" s="278">
        <f t="shared" si="197"/>
        <v>2010</v>
      </c>
      <c r="AK240" s="278">
        <f t="shared" si="163"/>
        <v>16</v>
      </c>
      <c r="AL240" s="260">
        <f t="shared" si="182"/>
        <v>0.02</v>
      </c>
      <c r="AM240" s="260">
        <f t="shared" si="164"/>
        <v>0.19999999999999996</v>
      </c>
      <c r="AN240" s="260">
        <f t="shared" si="165"/>
        <v>0.67999999999999994</v>
      </c>
      <c r="AO240" s="259">
        <f t="shared" si="166"/>
        <v>69143.25</v>
      </c>
      <c r="AP240" s="261">
        <f t="shared" si="167"/>
        <v>0.6</v>
      </c>
      <c r="AQ240" s="259">
        <f t="shared" si="174"/>
        <v>41485.949999999997</v>
      </c>
      <c r="AR240" s="259">
        <f t="shared" si="168"/>
        <v>5</v>
      </c>
      <c r="AS240" s="262">
        <f t="shared" si="193"/>
        <v>1E-3</v>
      </c>
      <c r="AT240" s="259">
        <f t="shared" si="194"/>
        <v>14.899999999999999</v>
      </c>
      <c r="AU240" s="259">
        <f t="shared" si="169"/>
        <v>26.585949999999997</v>
      </c>
      <c r="AV240" s="260">
        <f t="shared" si="195"/>
        <v>0</v>
      </c>
      <c r="AW240" s="259">
        <f t="shared" si="170"/>
        <v>26.585949999999997</v>
      </c>
      <c r="AX240" s="259">
        <f t="shared" si="183"/>
        <v>28.165593750000006</v>
      </c>
      <c r="AY240" s="259">
        <f t="shared" si="171"/>
        <v>26.585949999999997</v>
      </c>
      <c r="AZ240" s="92">
        <f t="shared" si="172"/>
        <v>26.585949999999997</v>
      </c>
      <c r="BA240" s="266">
        <f t="shared" si="184"/>
        <v>5</v>
      </c>
      <c r="BB240" s="92">
        <f t="shared" si="173"/>
        <v>132.92974999999998</v>
      </c>
    </row>
    <row r="241" spans="1:54" x14ac:dyDescent="0.2">
      <c r="A241" s="278">
        <f t="shared" si="185"/>
        <v>2026</v>
      </c>
      <c r="B241" s="123">
        <f t="shared" si="147"/>
        <v>8</v>
      </c>
      <c r="C241" s="257">
        <f t="shared" si="196"/>
        <v>6</v>
      </c>
      <c r="D241" s="258" t="str">
        <f t="shared" si="196"/>
        <v>단F</v>
      </c>
      <c r="E241" s="259">
        <f t="shared" si="196"/>
        <v>0</v>
      </c>
      <c r="F241" s="260">
        <f t="shared" si="196"/>
        <v>0.05</v>
      </c>
      <c r="G241" s="259">
        <f t="shared" si="148"/>
        <v>0</v>
      </c>
      <c r="H241" s="260">
        <f t="shared" si="149"/>
        <v>0.6</v>
      </c>
      <c r="I241" s="259">
        <f t="shared" si="186"/>
        <v>0</v>
      </c>
      <c r="J241" s="259">
        <f t="shared" si="150"/>
        <v>1</v>
      </c>
      <c r="K241" s="261">
        <f t="shared" si="151"/>
        <v>1.05</v>
      </c>
      <c r="L241" s="259">
        <f t="shared" si="152"/>
        <v>1</v>
      </c>
      <c r="M241" s="262">
        <f t="shared" si="187"/>
        <v>1E-3</v>
      </c>
      <c r="N241" s="259">
        <f t="shared" si="188"/>
        <v>0</v>
      </c>
      <c r="O241" s="259">
        <f t="shared" si="153"/>
        <v>0</v>
      </c>
      <c r="P241" s="260">
        <f t="shared" si="189"/>
        <v>0</v>
      </c>
      <c r="Q241" s="259" t="b">
        <f t="shared" si="154"/>
        <v>0</v>
      </c>
      <c r="R241" s="260">
        <f t="shared" si="155"/>
        <v>0</v>
      </c>
      <c r="S241" s="259">
        <f t="shared" si="156"/>
        <v>0</v>
      </c>
      <c r="T241" s="259">
        <f t="shared" si="178"/>
        <v>0</v>
      </c>
      <c r="U241" s="259">
        <f t="shared" si="157"/>
        <v>0</v>
      </c>
      <c r="V241" s="259" t="b">
        <f t="shared" si="190"/>
        <v>1</v>
      </c>
      <c r="W241" s="262">
        <f t="shared" si="191"/>
        <v>1.4E-3</v>
      </c>
      <c r="X241" s="259">
        <f t="shared" si="158"/>
        <v>0</v>
      </c>
      <c r="Y241" s="260">
        <f t="shared" si="179"/>
        <v>0</v>
      </c>
      <c r="Z241" s="259">
        <f t="shared" si="159"/>
        <v>0</v>
      </c>
      <c r="AA241" s="259">
        <f t="shared" si="180"/>
        <v>0</v>
      </c>
      <c r="AB241" s="259">
        <f t="shared" si="160"/>
        <v>0</v>
      </c>
      <c r="AC241" s="263">
        <f t="shared" si="192"/>
        <v>0.2</v>
      </c>
      <c r="AD241" s="259">
        <f t="shared" si="161"/>
        <v>0</v>
      </c>
      <c r="AE241" s="259">
        <f t="shared" si="162"/>
        <v>870</v>
      </c>
      <c r="AF241" s="264">
        <f t="shared" si="197"/>
        <v>90</v>
      </c>
      <c r="AG241" s="265">
        <f t="shared" si="197"/>
        <v>1</v>
      </c>
      <c r="AH241" s="265">
        <f t="shared" si="197"/>
        <v>1.1000000000000001</v>
      </c>
      <c r="AI241" s="265">
        <f t="shared" si="197"/>
        <v>1.25</v>
      </c>
      <c r="AJ241" s="278">
        <f t="shared" si="197"/>
        <v>2010</v>
      </c>
      <c r="AK241" s="278">
        <f t="shared" si="163"/>
        <v>16</v>
      </c>
      <c r="AL241" s="260">
        <f t="shared" si="182"/>
        <v>0.02</v>
      </c>
      <c r="AM241" s="260">
        <f t="shared" si="164"/>
        <v>0.19999999999999996</v>
      </c>
      <c r="AN241" s="260">
        <f t="shared" si="165"/>
        <v>0.67999999999999994</v>
      </c>
      <c r="AO241" s="259">
        <f t="shared" si="166"/>
        <v>73210.5</v>
      </c>
      <c r="AP241" s="261">
        <f t="shared" si="167"/>
        <v>0.6</v>
      </c>
      <c r="AQ241" s="259">
        <f t="shared" si="174"/>
        <v>43926.299999999996</v>
      </c>
      <c r="AR241" s="259">
        <f t="shared" si="168"/>
        <v>5</v>
      </c>
      <c r="AS241" s="262">
        <f t="shared" si="193"/>
        <v>1E-3</v>
      </c>
      <c r="AT241" s="259">
        <f t="shared" si="194"/>
        <v>14.899999999999999</v>
      </c>
      <c r="AU241" s="259">
        <f t="shared" si="169"/>
        <v>29.026299999999999</v>
      </c>
      <c r="AV241" s="260">
        <f t="shared" si="195"/>
        <v>0</v>
      </c>
      <c r="AW241" s="259">
        <f t="shared" si="170"/>
        <v>29.026299999999999</v>
      </c>
      <c r="AX241" s="259">
        <f t="shared" si="183"/>
        <v>30.742687500000002</v>
      </c>
      <c r="AY241" s="259">
        <f t="shared" si="171"/>
        <v>29.026299999999999</v>
      </c>
      <c r="AZ241" s="92">
        <f t="shared" si="172"/>
        <v>29.026299999999999</v>
      </c>
      <c r="BA241" s="266">
        <f t="shared" si="184"/>
        <v>5</v>
      </c>
      <c r="BB241" s="92">
        <f t="shared" si="173"/>
        <v>145.13149999999999</v>
      </c>
    </row>
    <row r="242" spans="1:54" x14ac:dyDescent="0.2">
      <c r="A242" s="278">
        <f t="shared" si="185"/>
        <v>2026</v>
      </c>
      <c r="B242" s="123">
        <f t="shared" si="147"/>
        <v>8</v>
      </c>
      <c r="C242" s="257">
        <f t="shared" si="196"/>
        <v>7</v>
      </c>
      <c r="D242" s="258" t="str">
        <f t="shared" si="196"/>
        <v>장A</v>
      </c>
      <c r="E242" s="259">
        <f t="shared" si="196"/>
        <v>0</v>
      </c>
      <c r="F242" s="260">
        <f t="shared" si="196"/>
        <v>0.01</v>
      </c>
      <c r="G242" s="259">
        <f t="shared" si="148"/>
        <v>0</v>
      </c>
      <c r="H242" s="260">
        <f t="shared" si="149"/>
        <v>0.6</v>
      </c>
      <c r="I242" s="259">
        <f t="shared" si="186"/>
        <v>0</v>
      </c>
      <c r="J242" s="259">
        <f t="shared" si="150"/>
        <v>1</v>
      </c>
      <c r="K242" s="261">
        <f t="shared" si="151"/>
        <v>1.05</v>
      </c>
      <c r="L242" s="259">
        <f t="shared" si="152"/>
        <v>1</v>
      </c>
      <c r="M242" s="262">
        <f t="shared" si="187"/>
        <v>1E-3</v>
      </c>
      <c r="N242" s="259">
        <f t="shared" si="188"/>
        <v>0</v>
      </c>
      <c r="O242" s="259">
        <f t="shared" si="153"/>
        <v>0</v>
      </c>
      <c r="P242" s="260">
        <f t="shared" si="189"/>
        <v>1</v>
      </c>
      <c r="Q242" s="259" t="b">
        <f t="shared" si="154"/>
        <v>0</v>
      </c>
      <c r="R242" s="260">
        <f t="shared" si="155"/>
        <v>1</v>
      </c>
      <c r="S242" s="259">
        <f t="shared" si="156"/>
        <v>0</v>
      </c>
      <c r="T242" s="259">
        <f t="shared" si="178"/>
        <v>0</v>
      </c>
      <c r="U242" s="259">
        <f t="shared" si="157"/>
        <v>0</v>
      </c>
      <c r="V242" s="259" t="b">
        <f t="shared" si="190"/>
        <v>1</v>
      </c>
      <c r="W242" s="262">
        <f t="shared" si="191"/>
        <v>1.4E-3</v>
      </c>
      <c r="X242" s="259">
        <f t="shared" si="158"/>
        <v>0</v>
      </c>
      <c r="Y242" s="260">
        <f t="shared" si="179"/>
        <v>1</v>
      </c>
      <c r="Z242" s="259">
        <f t="shared" si="159"/>
        <v>0</v>
      </c>
      <c r="AA242" s="259">
        <f t="shared" si="180"/>
        <v>0</v>
      </c>
      <c r="AB242" s="259">
        <f t="shared" si="160"/>
        <v>0</v>
      </c>
      <c r="AC242" s="263">
        <f t="shared" si="192"/>
        <v>0.2</v>
      </c>
      <c r="AD242" s="259">
        <f t="shared" si="161"/>
        <v>0</v>
      </c>
      <c r="AE242" s="259">
        <f t="shared" si="162"/>
        <v>870</v>
      </c>
      <c r="AF242" s="264">
        <f t="shared" si="197"/>
        <v>30</v>
      </c>
      <c r="AG242" s="265">
        <f t="shared" si="197"/>
        <v>1</v>
      </c>
      <c r="AH242" s="265">
        <f t="shared" si="197"/>
        <v>1.1000000000000001</v>
      </c>
      <c r="AI242" s="265">
        <f t="shared" si="197"/>
        <v>1.25</v>
      </c>
      <c r="AJ242" s="278">
        <f t="shared" si="197"/>
        <v>2010</v>
      </c>
      <c r="AK242" s="278">
        <f t="shared" si="163"/>
        <v>16</v>
      </c>
      <c r="AL242" s="260">
        <f t="shared" si="182"/>
        <v>0.02</v>
      </c>
      <c r="AM242" s="260">
        <f t="shared" si="164"/>
        <v>0.19999999999999996</v>
      </c>
      <c r="AN242" s="260">
        <f t="shared" si="165"/>
        <v>0.67999999999999994</v>
      </c>
      <c r="AO242" s="259">
        <f t="shared" si="166"/>
        <v>24403.500000000004</v>
      </c>
      <c r="AP242" s="261">
        <f t="shared" si="167"/>
        <v>0.6</v>
      </c>
      <c r="AQ242" s="259">
        <f t="shared" si="174"/>
        <v>14642.100000000002</v>
      </c>
      <c r="AR242" s="259">
        <f t="shared" si="168"/>
        <v>3</v>
      </c>
      <c r="AS242" s="262">
        <f t="shared" si="193"/>
        <v>5.9999999999999995E-4</v>
      </c>
      <c r="AT242" s="259">
        <f t="shared" si="194"/>
        <v>1.899999999999999</v>
      </c>
      <c r="AU242" s="259">
        <f t="shared" si="169"/>
        <v>6.8852600000000024</v>
      </c>
      <c r="AV242" s="260">
        <f t="shared" si="195"/>
        <v>0</v>
      </c>
      <c r="AW242" s="259">
        <f t="shared" si="170"/>
        <v>6.8852600000000024</v>
      </c>
      <c r="AX242" s="259">
        <f t="shared" si="183"/>
        <v>7.2825375000000028</v>
      </c>
      <c r="AY242" s="259">
        <f t="shared" si="171"/>
        <v>6.8852600000000024</v>
      </c>
      <c r="AZ242" s="92">
        <f t="shared" si="172"/>
        <v>6.8852600000000024</v>
      </c>
      <c r="BA242" s="266">
        <f t="shared" si="184"/>
        <v>5</v>
      </c>
      <c r="BB242" s="92">
        <f t="shared" si="173"/>
        <v>34.426300000000012</v>
      </c>
    </row>
    <row r="243" spans="1:54" x14ac:dyDescent="0.2">
      <c r="A243" s="278">
        <f t="shared" si="185"/>
        <v>2026</v>
      </c>
      <c r="B243" s="123">
        <f t="shared" si="147"/>
        <v>8</v>
      </c>
      <c r="C243" s="257">
        <f t="shared" si="196"/>
        <v>8</v>
      </c>
      <c r="D243" s="258" t="str">
        <f t="shared" si="196"/>
        <v>장B</v>
      </c>
      <c r="E243" s="259">
        <f t="shared" si="196"/>
        <v>0</v>
      </c>
      <c r="F243" s="260">
        <f t="shared" si="196"/>
        <v>0.02</v>
      </c>
      <c r="G243" s="259">
        <f t="shared" si="148"/>
        <v>0</v>
      </c>
      <c r="H243" s="260">
        <f t="shared" si="149"/>
        <v>0.6</v>
      </c>
      <c r="I243" s="259">
        <f t="shared" si="186"/>
        <v>0</v>
      </c>
      <c r="J243" s="259">
        <f t="shared" si="150"/>
        <v>1</v>
      </c>
      <c r="K243" s="261">
        <f t="shared" si="151"/>
        <v>1.05</v>
      </c>
      <c r="L243" s="259">
        <f t="shared" si="152"/>
        <v>1</v>
      </c>
      <c r="M243" s="262">
        <f t="shared" si="187"/>
        <v>1E-3</v>
      </c>
      <c r="N243" s="259">
        <f t="shared" si="188"/>
        <v>0</v>
      </c>
      <c r="O243" s="259">
        <f t="shared" si="153"/>
        <v>0</v>
      </c>
      <c r="P243" s="260">
        <f t="shared" si="189"/>
        <v>0.75</v>
      </c>
      <c r="Q243" s="259" t="b">
        <f t="shared" si="154"/>
        <v>0</v>
      </c>
      <c r="R243" s="260">
        <f t="shared" si="155"/>
        <v>0.75</v>
      </c>
      <c r="S243" s="259">
        <f t="shared" si="156"/>
        <v>0</v>
      </c>
      <c r="T243" s="259">
        <f t="shared" si="178"/>
        <v>0</v>
      </c>
      <c r="U243" s="259">
        <f t="shared" si="157"/>
        <v>0</v>
      </c>
      <c r="V243" s="259" t="b">
        <f t="shared" si="190"/>
        <v>1</v>
      </c>
      <c r="W243" s="262">
        <f t="shared" si="191"/>
        <v>1.4E-3</v>
      </c>
      <c r="X243" s="259">
        <f t="shared" si="158"/>
        <v>0</v>
      </c>
      <c r="Y243" s="260">
        <f t="shared" si="179"/>
        <v>0.75</v>
      </c>
      <c r="Z243" s="259">
        <f t="shared" si="159"/>
        <v>0</v>
      </c>
      <c r="AA243" s="259">
        <f t="shared" si="180"/>
        <v>0</v>
      </c>
      <c r="AB243" s="259">
        <f t="shared" si="160"/>
        <v>0</v>
      </c>
      <c r="AC243" s="263">
        <f t="shared" si="192"/>
        <v>0.2</v>
      </c>
      <c r="AD243" s="259">
        <f t="shared" si="161"/>
        <v>0</v>
      </c>
      <c r="AE243" s="259">
        <f t="shared" si="162"/>
        <v>870</v>
      </c>
      <c r="AF243" s="264">
        <f t="shared" si="197"/>
        <v>50</v>
      </c>
      <c r="AG243" s="265">
        <f t="shared" si="197"/>
        <v>1</v>
      </c>
      <c r="AH243" s="265">
        <f t="shared" si="197"/>
        <v>1.1000000000000001</v>
      </c>
      <c r="AI243" s="265">
        <f t="shared" si="197"/>
        <v>1.25</v>
      </c>
      <c r="AJ243" s="278">
        <f t="shared" si="197"/>
        <v>2010</v>
      </c>
      <c r="AK243" s="278">
        <f t="shared" si="163"/>
        <v>16</v>
      </c>
      <c r="AL243" s="260">
        <f t="shared" si="182"/>
        <v>0.02</v>
      </c>
      <c r="AM243" s="260">
        <f t="shared" si="164"/>
        <v>0.19999999999999996</v>
      </c>
      <c r="AN243" s="260">
        <f t="shared" si="165"/>
        <v>0.67999999999999994</v>
      </c>
      <c r="AO243" s="259">
        <f t="shared" si="166"/>
        <v>40672.5</v>
      </c>
      <c r="AP243" s="261">
        <f t="shared" si="167"/>
        <v>0.6</v>
      </c>
      <c r="AQ243" s="259">
        <f t="shared" si="174"/>
        <v>24403.5</v>
      </c>
      <c r="AR243" s="259">
        <f t="shared" si="168"/>
        <v>3</v>
      </c>
      <c r="AS243" s="262">
        <f t="shared" si="193"/>
        <v>5.9999999999999995E-4</v>
      </c>
      <c r="AT243" s="259">
        <f t="shared" si="194"/>
        <v>1.899999999999999</v>
      </c>
      <c r="AU243" s="259">
        <f t="shared" si="169"/>
        <v>12.742100000000001</v>
      </c>
      <c r="AV243" s="260">
        <f t="shared" si="195"/>
        <v>0</v>
      </c>
      <c r="AW243" s="259">
        <f t="shared" si="170"/>
        <v>12.742100000000001</v>
      </c>
      <c r="AX243" s="259">
        <f t="shared" si="183"/>
        <v>13.4675625</v>
      </c>
      <c r="AY243" s="259">
        <f t="shared" si="171"/>
        <v>12.742100000000001</v>
      </c>
      <c r="AZ243" s="92">
        <f t="shared" si="172"/>
        <v>12.742100000000001</v>
      </c>
      <c r="BA243" s="266">
        <f t="shared" si="184"/>
        <v>4</v>
      </c>
      <c r="BB243" s="92">
        <f t="shared" si="173"/>
        <v>50.968400000000003</v>
      </c>
    </row>
    <row r="244" spans="1:54" x14ac:dyDescent="0.2">
      <c r="A244" s="278">
        <f t="shared" si="185"/>
        <v>2026</v>
      </c>
      <c r="B244" s="123">
        <f t="shared" si="147"/>
        <v>8</v>
      </c>
      <c r="C244" s="257">
        <f t="shared" si="196"/>
        <v>9</v>
      </c>
      <c r="D244" s="258" t="str">
        <f t="shared" si="196"/>
        <v>장C</v>
      </c>
      <c r="E244" s="259">
        <f t="shared" si="196"/>
        <v>0</v>
      </c>
      <c r="F244" s="260">
        <f t="shared" si="196"/>
        <v>0.01</v>
      </c>
      <c r="G244" s="259">
        <f t="shared" si="148"/>
        <v>0</v>
      </c>
      <c r="H244" s="260">
        <f t="shared" si="149"/>
        <v>0.6</v>
      </c>
      <c r="I244" s="259">
        <f t="shared" si="186"/>
        <v>0</v>
      </c>
      <c r="J244" s="259">
        <f t="shared" si="150"/>
        <v>1</v>
      </c>
      <c r="K244" s="261">
        <f t="shared" si="151"/>
        <v>1.05</v>
      </c>
      <c r="L244" s="259">
        <f t="shared" si="152"/>
        <v>1</v>
      </c>
      <c r="M244" s="262">
        <f t="shared" si="187"/>
        <v>1E-3</v>
      </c>
      <c r="N244" s="259">
        <f t="shared" si="188"/>
        <v>0</v>
      </c>
      <c r="O244" s="259">
        <f t="shared" si="153"/>
        <v>0</v>
      </c>
      <c r="P244" s="260">
        <f t="shared" si="189"/>
        <v>0.75</v>
      </c>
      <c r="Q244" s="259" t="b">
        <f t="shared" si="154"/>
        <v>0</v>
      </c>
      <c r="R244" s="260">
        <f t="shared" si="155"/>
        <v>0.75</v>
      </c>
      <c r="S244" s="259">
        <f t="shared" si="156"/>
        <v>0</v>
      </c>
      <c r="T244" s="259">
        <f t="shared" si="178"/>
        <v>0</v>
      </c>
      <c r="U244" s="259">
        <f t="shared" si="157"/>
        <v>0</v>
      </c>
      <c r="V244" s="259" t="b">
        <f t="shared" si="190"/>
        <v>1</v>
      </c>
      <c r="W244" s="262">
        <f t="shared" si="191"/>
        <v>1.4E-3</v>
      </c>
      <c r="X244" s="259">
        <f t="shared" si="158"/>
        <v>0</v>
      </c>
      <c r="Y244" s="260">
        <f t="shared" si="179"/>
        <v>0.75</v>
      </c>
      <c r="Z244" s="259">
        <f t="shared" si="159"/>
        <v>0</v>
      </c>
      <c r="AA244" s="259">
        <f t="shared" si="180"/>
        <v>0</v>
      </c>
      <c r="AB244" s="259">
        <f t="shared" si="160"/>
        <v>0</v>
      </c>
      <c r="AC244" s="263">
        <f t="shared" si="192"/>
        <v>0.2</v>
      </c>
      <c r="AD244" s="259">
        <f t="shared" si="161"/>
        <v>0</v>
      </c>
      <c r="AE244" s="259">
        <f t="shared" si="162"/>
        <v>870</v>
      </c>
      <c r="AF244" s="264">
        <f t="shared" si="197"/>
        <v>60</v>
      </c>
      <c r="AG244" s="265">
        <f t="shared" si="197"/>
        <v>1</v>
      </c>
      <c r="AH244" s="265">
        <f t="shared" si="197"/>
        <v>1.1000000000000001</v>
      </c>
      <c r="AI244" s="265">
        <f t="shared" si="197"/>
        <v>1.25</v>
      </c>
      <c r="AJ244" s="278">
        <f t="shared" si="197"/>
        <v>2010</v>
      </c>
      <c r="AK244" s="278">
        <f t="shared" si="163"/>
        <v>16</v>
      </c>
      <c r="AL244" s="260">
        <f t="shared" si="182"/>
        <v>0.02</v>
      </c>
      <c r="AM244" s="260">
        <f t="shared" si="164"/>
        <v>0.19999999999999996</v>
      </c>
      <c r="AN244" s="260">
        <f t="shared" si="165"/>
        <v>0.67999999999999994</v>
      </c>
      <c r="AO244" s="259">
        <f t="shared" si="166"/>
        <v>48807.000000000007</v>
      </c>
      <c r="AP244" s="261">
        <f t="shared" si="167"/>
        <v>0.6</v>
      </c>
      <c r="AQ244" s="259">
        <f t="shared" si="174"/>
        <v>29284.200000000004</v>
      </c>
      <c r="AR244" s="259">
        <f t="shared" si="168"/>
        <v>4</v>
      </c>
      <c r="AS244" s="262">
        <f t="shared" si="193"/>
        <v>8.0000000000000004E-4</v>
      </c>
      <c r="AT244" s="259">
        <f t="shared" si="194"/>
        <v>7.1000000000000014</v>
      </c>
      <c r="AU244" s="259">
        <f t="shared" si="169"/>
        <v>16.327360000000002</v>
      </c>
      <c r="AV244" s="260">
        <f t="shared" si="195"/>
        <v>0</v>
      </c>
      <c r="AW244" s="259">
        <f t="shared" si="170"/>
        <v>16.327360000000002</v>
      </c>
      <c r="AX244" s="259">
        <f t="shared" si="183"/>
        <v>17.285100000000003</v>
      </c>
      <c r="AY244" s="259">
        <f t="shared" si="171"/>
        <v>16.327360000000002</v>
      </c>
      <c r="AZ244" s="92">
        <f t="shared" si="172"/>
        <v>16.327360000000002</v>
      </c>
      <c r="BA244" s="266">
        <f t="shared" si="184"/>
        <v>3</v>
      </c>
      <c r="BB244" s="92">
        <f t="shared" si="173"/>
        <v>48.982080000000011</v>
      </c>
    </row>
    <row r="245" spans="1:54" x14ac:dyDescent="0.2">
      <c r="A245" s="278">
        <f t="shared" si="185"/>
        <v>2026</v>
      </c>
      <c r="B245" s="123">
        <f t="shared" si="147"/>
        <v>8</v>
      </c>
      <c r="C245" s="257">
        <f t="shared" si="196"/>
        <v>10</v>
      </c>
      <c r="D245" s="258" t="str">
        <f t="shared" si="196"/>
        <v>장D</v>
      </c>
      <c r="E245" s="259">
        <f t="shared" si="196"/>
        <v>0</v>
      </c>
      <c r="F245" s="260">
        <f t="shared" si="196"/>
        <v>0.03</v>
      </c>
      <c r="G245" s="259">
        <f t="shared" si="148"/>
        <v>0</v>
      </c>
      <c r="H245" s="260">
        <f t="shared" si="149"/>
        <v>0.6</v>
      </c>
      <c r="I245" s="259">
        <f t="shared" si="186"/>
        <v>0</v>
      </c>
      <c r="J245" s="259">
        <f t="shared" si="150"/>
        <v>1</v>
      </c>
      <c r="K245" s="261">
        <f t="shared" si="151"/>
        <v>1.05</v>
      </c>
      <c r="L245" s="259">
        <f t="shared" si="152"/>
        <v>1</v>
      </c>
      <c r="M245" s="262">
        <f t="shared" si="187"/>
        <v>1E-3</v>
      </c>
      <c r="N245" s="259">
        <f t="shared" si="188"/>
        <v>0</v>
      </c>
      <c r="O245" s="259">
        <f t="shared" si="153"/>
        <v>0</v>
      </c>
      <c r="P245" s="260">
        <f t="shared" si="189"/>
        <v>0</v>
      </c>
      <c r="Q245" s="259" t="b">
        <f t="shared" si="154"/>
        <v>0</v>
      </c>
      <c r="R245" s="260">
        <f t="shared" si="155"/>
        <v>0</v>
      </c>
      <c r="S245" s="259">
        <f t="shared" si="156"/>
        <v>0</v>
      </c>
      <c r="T245" s="259">
        <f t="shared" si="178"/>
        <v>0</v>
      </c>
      <c r="U245" s="259">
        <f t="shared" si="157"/>
        <v>0</v>
      </c>
      <c r="V245" s="259" t="b">
        <f t="shared" si="190"/>
        <v>1</v>
      </c>
      <c r="W245" s="262">
        <f t="shared" si="191"/>
        <v>1.4E-3</v>
      </c>
      <c r="X245" s="259">
        <f t="shared" si="158"/>
        <v>0</v>
      </c>
      <c r="Y245" s="260">
        <f t="shared" si="179"/>
        <v>0</v>
      </c>
      <c r="Z245" s="259">
        <f t="shared" si="159"/>
        <v>0</v>
      </c>
      <c r="AA245" s="259">
        <f t="shared" si="180"/>
        <v>0</v>
      </c>
      <c r="AB245" s="259">
        <f t="shared" si="160"/>
        <v>0</v>
      </c>
      <c r="AC245" s="263">
        <f t="shared" si="192"/>
        <v>0.2</v>
      </c>
      <c r="AD245" s="259">
        <f t="shared" si="161"/>
        <v>0</v>
      </c>
      <c r="AE245" s="259">
        <f t="shared" si="162"/>
        <v>870</v>
      </c>
      <c r="AF245" s="264">
        <f t="shared" si="197"/>
        <v>90</v>
      </c>
      <c r="AG245" s="265">
        <f t="shared" si="197"/>
        <v>1</v>
      </c>
      <c r="AH245" s="265">
        <f t="shared" si="197"/>
        <v>1.1000000000000001</v>
      </c>
      <c r="AI245" s="265">
        <f t="shared" si="197"/>
        <v>1.25</v>
      </c>
      <c r="AJ245" s="278">
        <f t="shared" si="197"/>
        <v>2010</v>
      </c>
      <c r="AK245" s="278">
        <f t="shared" si="163"/>
        <v>16</v>
      </c>
      <c r="AL245" s="260">
        <f t="shared" si="182"/>
        <v>0.02</v>
      </c>
      <c r="AM245" s="260">
        <f t="shared" si="164"/>
        <v>0.19999999999999996</v>
      </c>
      <c r="AN245" s="260">
        <f t="shared" si="165"/>
        <v>0.67999999999999994</v>
      </c>
      <c r="AO245" s="259">
        <f t="shared" si="166"/>
        <v>73210.5</v>
      </c>
      <c r="AP245" s="261">
        <f t="shared" si="167"/>
        <v>0.6</v>
      </c>
      <c r="AQ245" s="259">
        <f t="shared" si="174"/>
        <v>43926.299999999996</v>
      </c>
      <c r="AR245" s="259">
        <f t="shared" si="168"/>
        <v>5</v>
      </c>
      <c r="AS245" s="262">
        <f t="shared" si="193"/>
        <v>1E-3</v>
      </c>
      <c r="AT245" s="259">
        <f t="shared" si="194"/>
        <v>14.899999999999999</v>
      </c>
      <c r="AU245" s="259">
        <f t="shared" si="169"/>
        <v>29.026299999999999</v>
      </c>
      <c r="AV245" s="260">
        <f t="shared" si="195"/>
        <v>0</v>
      </c>
      <c r="AW245" s="259">
        <f t="shared" si="170"/>
        <v>29.026299999999999</v>
      </c>
      <c r="AX245" s="259">
        <f t="shared" si="183"/>
        <v>30.742687500000002</v>
      </c>
      <c r="AY245" s="259">
        <f t="shared" si="171"/>
        <v>29.026299999999999</v>
      </c>
      <c r="AZ245" s="92">
        <f t="shared" si="172"/>
        <v>29.026299999999999</v>
      </c>
      <c r="BA245" s="266">
        <f t="shared" si="184"/>
        <v>2</v>
      </c>
      <c r="BB245" s="92">
        <f t="shared" si="173"/>
        <v>58.052599999999998</v>
      </c>
    </row>
    <row r="246" spans="1:54" x14ac:dyDescent="0.2">
      <c r="A246" s="278">
        <f t="shared" si="185"/>
        <v>2026</v>
      </c>
      <c r="B246" s="123">
        <f t="shared" si="147"/>
        <v>8</v>
      </c>
      <c r="C246" s="257">
        <f t="shared" ref="C246:F261" si="198">C221</f>
        <v>11</v>
      </c>
      <c r="D246" s="258" t="str">
        <f t="shared" si="198"/>
        <v>미등록A</v>
      </c>
      <c r="E246" s="259">
        <f t="shared" si="198"/>
        <v>0</v>
      </c>
      <c r="F246" s="260">
        <f t="shared" si="198"/>
        <v>0.01</v>
      </c>
      <c r="G246" s="259">
        <f t="shared" si="148"/>
        <v>0</v>
      </c>
      <c r="H246" s="260">
        <f t="shared" si="149"/>
        <v>0.6</v>
      </c>
      <c r="I246" s="259">
        <f t="shared" si="186"/>
        <v>0</v>
      </c>
      <c r="J246" s="259">
        <f t="shared" si="150"/>
        <v>1</v>
      </c>
      <c r="K246" s="261">
        <f t="shared" si="151"/>
        <v>1.05</v>
      </c>
      <c r="L246" s="259">
        <f t="shared" si="152"/>
        <v>1</v>
      </c>
      <c r="M246" s="262">
        <f t="shared" si="187"/>
        <v>1E-3</v>
      </c>
      <c r="N246" s="259">
        <f t="shared" si="188"/>
        <v>0</v>
      </c>
      <c r="O246" s="259">
        <f t="shared" si="153"/>
        <v>0</v>
      </c>
      <c r="P246" s="260">
        <f t="shared" si="189"/>
        <v>0</v>
      </c>
      <c r="Q246" s="259" t="b">
        <f t="shared" si="154"/>
        <v>0</v>
      </c>
      <c r="R246" s="260">
        <f t="shared" si="155"/>
        <v>0</v>
      </c>
      <c r="S246" s="259">
        <f t="shared" si="156"/>
        <v>0</v>
      </c>
      <c r="T246" s="259">
        <f t="shared" si="178"/>
        <v>0</v>
      </c>
      <c r="U246" s="259">
        <f t="shared" si="157"/>
        <v>0</v>
      </c>
      <c r="V246" s="259" t="b">
        <f t="shared" si="190"/>
        <v>1</v>
      </c>
      <c r="W246" s="262">
        <f t="shared" si="191"/>
        <v>1.4E-3</v>
      </c>
      <c r="X246" s="259">
        <f t="shared" si="158"/>
        <v>0</v>
      </c>
      <c r="Y246" s="260">
        <f t="shared" si="179"/>
        <v>0</v>
      </c>
      <c r="Z246" s="259">
        <f t="shared" si="159"/>
        <v>0</v>
      </c>
      <c r="AA246" s="259">
        <f t="shared" si="180"/>
        <v>0</v>
      </c>
      <c r="AB246" s="259">
        <f t="shared" si="160"/>
        <v>0</v>
      </c>
      <c r="AC246" s="263">
        <f t="shared" si="192"/>
        <v>0.2</v>
      </c>
      <c r="AD246" s="259">
        <f t="shared" si="161"/>
        <v>0</v>
      </c>
      <c r="AE246" s="259">
        <f t="shared" si="162"/>
        <v>870</v>
      </c>
      <c r="AF246" s="264">
        <f t="shared" ref="AF246:AJ261" si="199">AF221</f>
        <v>92</v>
      </c>
      <c r="AG246" s="265">
        <f t="shared" si="199"/>
        <v>1</v>
      </c>
      <c r="AH246" s="265">
        <f t="shared" si="199"/>
        <v>1.1000000000000001</v>
      </c>
      <c r="AI246" s="265">
        <f t="shared" si="199"/>
        <v>1.24</v>
      </c>
      <c r="AJ246" s="278">
        <f t="shared" si="199"/>
        <v>1988</v>
      </c>
      <c r="AK246" s="278">
        <f t="shared" si="163"/>
        <v>38</v>
      </c>
      <c r="AL246" s="260">
        <f t="shared" si="182"/>
        <v>0.02</v>
      </c>
      <c r="AM246" s="260">
        <f t="shared" si="164"/>
        <v>0.19999999999999996</v>
      </c>
      <c r="AN246" s="260">
        <f t="shared" si="165"/>
        <v>0.24</v>
      </c>
      <c r="AO246" s="259">
        <f t="shared" si="166"/>
        <v>26201.894399999997</v>
      </c>
      <c r="AP246" s="261">
        <f t="shared" si="167"/>
        <v>0.6</v>
      </c>
      <c r="AQ246" s="259">
        <f t="shared" si="174"/>
        <v>15721.136639999997</v>
      </c>
      <c r="AR246" s="259">
        <f t="shared" si="168"/>
        <v>3</v>
      </c>
      <c r="AS246" s="262">
        <f t="shared" si="193"/>
        <v>5.9999999999999995E-4</v>
      </c>
      <c r="AT246" s="259">
        <f t="shared" si="194"/>
        <v>1.899999999999999</v>
      </c>
      <c r="AU246" s="259">
        <f t="shared" si="169"/>
        <v>7.5326819839999981</v>
      </c>
      <c r="AV246" s="260">
        <f t="shared" si="195"/>
        <v>0</v>
      </c>
      <c r="AW246" s="259">
        <f t="shared" si="170"/>
        <v>7.5326819839999981</v>
      </c>
      <c r="AX246" s="259">
        <f t="shared" si="183"/>
        <v>8.4880165440000006</v>
      </c>
      <c r="AY246" s="259">
        <f t="shared" si="171"/>
        <v>7.5326819839999981</v>
      </c>
      <c r="AZ246" s="92">
        <f t="shared" si="172"/>
        <v>7.5326819839999981</v>
      </c>
      <c r="BA246" s="266">
        <f t="shared" si="184"/>
        <v>1</v>
      </c>
      <c r="BB246" s="92">
        <f t="shared" si="173"/>
        <v>7.5326819839999981</v>
      </c>
    </row>
    <row r="247" spans="1:54" x14ac:dyDescent="0.2">
      <c r="A247" s="278">
        <f t="shared" si="185"/>
        <v>2026</v>
      </c>
      <c r="B247" s="123">
        <f t="shared" si="147"/>
        <v>8</v>
      </c>
      <c r="C247" s="257">
        <f t="shared" si="198"/>
        <v>12</v>
      </c>
      <c r="D247" s="258">
        <f t="shared" si="198"/>
        <v>0</v>
      </c>
      <c r="E247" s="259">
        <f t="shared" si="198"/>
        <v>0</v>
      </c>
      <c r="F247" s="260">
        <f t="shared" si="198"/>
        <v>0</v>
      </c>
      <c r="G247" s="259">
        <f t="shared" si="148"/>
        <v>0</v>
      </c>
      <c r="H247" s="260">
        <f t="shared" si="149"/>
        <v>0.6</v>
      </c>
      <c r="I247" s="259">
        <f t="shared" si="186"/>
        <v>0</v>
      </c>
      <c r="J247" s="259">
        <f t="shared" si="150"/>
        <v>1</v>
      </c>
      <c r="K247" s="261">
        <f t="shared" si="151"/>
        <v>1.05</v>
      </c>
      <c r="L247" s="259">
        <f t="shared" si="152"/>
        <v>1</v>
      </c>
      <c r="M247" s="262">
        <f t="shared" si="187"/>
        <v>1E-3</v>
      </c>
      <c r="N247" s="259">
        <f t="shared" si="188"/>
        <v>0</v>
      </c>
      <c r="O247" s="259">
        <f t="shared" si="153"/>
        <v>0</v>
      </c>
      <c r="P247" s="260">
        <f t="shared" si="189"/>
        <v>0</v>
      </c>
      <c r="Q247" s="259" t="b">
        <f t="shared" si="154"/>
        <v>0</v>
      </c>
      <c r="R247" s="260">
        <f t="shared" si="155"/>
        <v>0</v>
      </c>
      <c r="S247" s="259">
        <f t="shared" si="156"/>
        <v>0</v>
      </c>
      <c r="T247" s="259">
        <f t="shared" si="178"/>
        <v>0</v>
      </c>
      <c r="U247" s="259">
        <f t="shared" si="157"/>
        <v>0</v>
      </c>
      <c r="V247" s="259">
        <f t="shared" si="190"/>
        <v>0</v>
      </c>
      <c r="W247" s="262">
        <f t="shared" si="191"/>
        <v>1.4E-3</v>
      </c>
      <c r="X247" s="259">
        <f t="shared" si="158"/>
        <v>0</v>
      </c>
      <c r="Y247" s="260">
        <f t="shared" si="179"/>
        <v>0</v>
      </c>
      <c r="Z247" s="259">
        <f t="shared" si="159"/>
        <v>0</v>
      </c>
      <c r="AA247" s="259">
        <f t="shared" si="180"/>
        <v>0</v>
      </c>
      <c r="AB247" s="259">
        <f t="shared" si="160"/>
        <v>0</v>
      </c>
      <c r="AC247" s="263">
        <f t="shared" si="192"/>
        <v>0.2</v>
      </c>
      <c r="AD247" s="259">
        <f t="shared" si="161"/>
        <v>0</v>
      </c>
      <c r="AE247" s="259">
        <f t="shared" si="162"/>
        <v>870</v>
      </c>
      <c r="AF247" s="264">
        <f t="shared" si="199"/>
        <v>0</v>
      </c>
      <c r="AG247" s="265">
        <f t="shared" si="199"/>
        <v>0</v>
      </c>
      <c r="AH247" s="265">
        <f t="shared" si="199"/>
        <v>0</v>
      </c>
      <c r="AI247" s="265">
        <f t="shared" si="199"/>
        <v>0</v>
      </c>
      <c r="AJ247" s="278">
        <f t="shared" si="199"/>
        <v>0</v>
      </c>
      <c r="AK247" s="278">
        <f t="shared" si="163"/>
        <v>2026</v>
      </c>
      <c r="AL247" s="260">
        <f t="shared" si="182"/>
        <v>0</v>
      </c>
      <c r="AM247" s="260">
        <f t="shared" si="164"/>
        <v>0</v>
      </c>
      <c r="AN247" s="260">
        <f t="shared" si="165"/>
        <v>1</v>
      </c>
      <c r="AO247" s="259">
        <f t="shared" si="166"/>
        <v>0</v>
      </c>
      <c r="AP247" s="261">
        <f t="shared" si="167"/>
        <v>0.6</v>
      </c>
      <c r="AQ247" s="259">
        <f t="shared" si="174"/>
        <v>0</v>
      </c>
      <c r="AR247" s="259">
        <f t="shared" si="168"/>
        <v>1</v>
      </c>
      <c r="AS247" s="262">
        <f t="shared" si="193"/>
        <v>4.0000000000000002E-4</v>
      </c>
      <c r="AT247" s="259">
        <f t="shared" si="194"/>
        <v>0</v>
      </c>
      <c r="AU247" s="259">
        <f t="shared" si="169"/>
        <v>0</v>
      </c>
      <c r="AV247" s="260">
        <f t="shared" si="195"/>
        <v>0</v>
      </c>
      <c r="AW247" s="259">
        <f t="shared" si="170"/>
        <v>0</v>
      </c>
      <c r="AX247" s="259">
        <f t="shared" si="183"/>
        <v>0</v>
      </c>
      <c r="AY247" s="259">
        <f t="shared" si="171"/>
        <v>0</v>
      </c>
      <c r="AZ247" s="92">
        <f t="shared" si="172"/>
        <v>0</v>
      </c>
      <c r="BA247" s="266">
        <f t="shared" si="184"/>
        <v>0</v>
      </c>
      <c r="BB247" s="92">
        <f t="shared" si="173"/>
        <v>0</v>
      </c>
    </row>
    <row r="248" spans="1:54" x14ac:dyDescent="0.2">
      <c r="A248" s="278">
        <f t="shared" si="185"/>
        <v>2026</v>
      </c>
      <c r="B248" s="123">
        <f t="shared" si="147"/>
        <v>8</v>
      </c>
      <c r="C248" s="257">
        <f t="shared" si="198"/>
        <v>13</v>
      </c>
      <c r="D248" s="258">
        <f t="shared" si="198"/>
        <v>0</v>
      </c>
      <c r="E248" s="259">
        <f t="shared" si="198"/>
        <v>0</v>
      </c>
      <c r="F248" s="260">
        <f t="shared" si="198"/>
        <v>0</v>
      </c>
      <c r="G248" s="259">
        <f t="shared" si="148"/>
        <v>0</v>
      </c>
      <c r="H248" s="260">
        <f t="shared" si="149"/>
        <v>0.6</v>
      </c>
      <c r="I248" s="259">
        <f t="shared" si="186"/>
        <v>0</v>
      </c>
      <c r="J248" s="259">
        <f t="shared" si="150"/>
        <v>1</v>
      </c>
      <c r="K248" s="261">
        <f t="shared" si="151"/>
        <v>1.05</v>
      </c>
      <c r="L248" s="259">
        <f t="shared" si="152"/>
        <v>1</v>
      </c>
      <c r="M248" s="262">
        <f t="shared" si="187"/>
        <v>1E-3</v>
      </c>
      <c r="N248" s="259">
        <f t="shared" si="188"/>
        <v>0</v>
      </c>
      <c r="O248" s="259">
        <f t="shared" si="153"/>
        <v>0</v>
      </c>
      <c r="P248" s="260">
        <f t="shared" si="189"/>
        <v>0</v>
      </c>
      <c r="Q248" s="259" t="b">
        <f t="shared" si="154"/>
        <v>0</v>
      </c>
      <c r="R248" s="260">
        <f t="shared" si="155"/>
        <v>0</v>
      </c>
      <c r="S248" s="259">
        <f t="shared" si="156"/>
        <v>0</v>
      </c>
      <c r="T248" s="259">
        <f t="shared" si="178"/>
        <v>0</v>
      </c>
      <c r="U248" s="259">
        <f t="shared" si="157"/>
        <v>0</v>
      </c>
      <c r="V248" s="259">
        <f t="shared" si="190"/>
        <v>0</v>
      </c>
      <c r="W248" s="262">
        <f t="shared" si="191"/>
        <v>1.4E-3</v>
      </c>
      <c r="X248" s="259">
        <f t="shared" si="158"/>
        <v>0</v>
      </c>
      <c r="Y248" s="260">
        <f t="shared" si="179"/>
        <v>0</v>
      </c>
      <c r="Z248" s="259">
        <f t="shared" si="159"/>
        <v>0</v>
      </c>
      <c r="AA248" s="259">
        <f t="shared" si="180"/>
        <v>0</v>
      </c>
      <c r="AB248" s="259">
        <f t="shared" si="160"/>
        <v>0</v>
      </c>
      <c r="AC248" s="263">
        <f t="shared" si="192"/>
        <v>0.2</v>
      </c>
      <c r="AD248" s="259">
        <f t="shared" si="161"/>
        <v>0</v>
      </c>
      <c r="AE248" s="259">
        <f t="shared" si="162"/>
        <v>870</v>
      </c>
      <c r="AF248" s="264">
        <f t="shared" si="199"/>
        <v>0</v>
      </c>
      <c r="AG248" s="265">
        <f t="shared" si="199"/>
        <v>0</v>
      </c>
      <c r="AH248" s="265">
        <f t="shared" si="199"/>
        <v>0</v>
      </c>
      <c r="AI248" s="265">
        <f t="shared" si="199"/>
        <v>0</v>
      </c>
      <c r="AJ248" s="278">
        <f t="shared" si="199"/>
        <v>0</v>
      </c>
      <c r="AK248" s="278">
        <f t="shared" si="163"/>
        <v>2026</v>
      </c>
      <c r="AL248" s="260">
        <f t="shared" si="182"/>
        <v>0</v>
      </c>
      <c r="AM248" s="260">
        <f t="shared" si="164"/>
        <v>0</v>
      </c>
      <c r="AN248" s="260">
        <f t="shared" si="165"/>
        <v>1</v>
      </c>
      <c r="AO248" s="259">
        <f t="shared" si="166"/>
        <v>0</v>
      </c>
      <c r="AP248" s="261">
        <f t="shared" si="167"/>
        <v>0.6</v>
      </c>
      <c r="AQ248" s="259">
        <f t="shared" si="174"/>
        <v>0</v>
      </c>
      <c r="AR248" s="259">
        <f t="shared" si="168"/>
        <v>1</v>
      </c>
      <c r="AS248" s="262">
        <f t="shared" si="193"/>
        <v>4.0000000000000002E-4</v>
      </c>
      <c r="AT248" s="259">
        <f t="shared" si="194"/>
        <v>0</v>
      </c>
      <c r="AU248" s="259">
        <f t="shared" si="169"/>
        <v>0</v>
      </c>
      <c r="AV248" s="260">
        <f t="shared" si="195"/>
        <v>0</v>
      </c>
      <c r="AW248" s="259">
        <f t="shared" si="170"/>
        <v>0</v>
      </c>
      <c r="AX248" s="259">
        <f t="shared" si="183"/>
        <v>0</v>
      </c>
      <c r="AY248" s="259">
        <f t="shared" si="171"/>
        <v>0</v>
      </c>
      <c r="AZ248" s="92">
        <f t="shared" si="172"/>
        <v>0</v>
      </c>
      <c r="BA248" s="266">
        <f t="shared" si="184"/>
        <v>0</v>
      </c>
      <c r="BB248" s="92">
        <f t="shared" si="173"/>
        <v>0</v>
      </c>
    </row>
    <row r="249" spans="1:54" x14ac:dyDescent="0.2">
      <c r="A249" s="278">
        <f t="shared" si="185"/>
        <v>2026</v>
      </c>
      <c r="B249" s="123">
        <f t="shared" si="147"/>
        <v>8</v>
      </c>
      <c r="C249" s="257">
        <f t="shared" si="198"/>
        <v>14</v>
      </c>
      <c r="D249" s="258">
        <f t="shared" si="198"/>
        <v>0</v>
      </c>
      <c r="E249" s="259">
        <f t="shared" si="198"/>
        <v>0</v>
      </c>
      <c r="F249" s="260">
        <f t="shared" si="198"/>
        <v>0</v>
      </c>
      <c r="G249" s="259">
        <f t="shared" si="148"/>
        <v>0</v>
      </c>
      <c r="H249" s="260">
        <f t="shared" si="149"/>
        <v>0.6</v>
      </c>
      <c r="I249" s="259">
        <f t="shared" si="186"/>
        <v>0</v>
      </c>
      <c r="J249" s="259">
        <f t="shared" si="150"/>
        <v>1</v>
      </c>
      <c r="K249" s="261">
        <f t="shared" si="151"/>
        <v>1.05</v>
      </c>
      <c r="L249" s="259">
        <f t="shared" si="152"/>
        <v>1</v>
      </c>
      <c r="M249" s="262">
        <f t="shared" si="187"/>
        <v>1E-3</v>
      </c>
      <c r="N249" s="259">
        <f t="shared" si="188"/>
        <v>0</v>
      </c>
      <c r="O249" s="259">
        <f t="shared" si="153"/>
        <v>0</v>
      </c>
      <c r="P249" s="260">
        <f t="shared" si="189"/>
        <v>0</v>
      </c>
      <c r="Q249" s="259" t="b">
        <f t="shared" si="154"/>
        <v>0</v>
      </c>
      <c r="R249" s="260">
        <f t="shared" si="155"/>
        <v>0</v>
      </c>
      <c r="S249" s="259">
        <f t="shared" si="156"/>
        <v>0</v>
      </c>
      <c r="T249" s="259">
        <f t="shared" si="178"/>
        <v>0</v>
      </c>
      <c r="U249" s="259">
        <f t="shared" si="157"/>
        <v>0</v>
      </c>
      <c r="V249" s="259">
        <f t="shared" si="190"/>
        <v>0</v>
      </c>
      <c r="W249" s="262">
        <f t="shared" si="191"/>
        <v>1.4E-3</v>
      </c>
      <c r="X249" s="259">
        <f t="shared" si="158"/>
        <v>0</v>
      </c>
      <c r="Y249" s="260">
        <f t="shared" si="179"/>
        <v>0</v>
      </c>
      <c r="Z249" s="259">
        <f t="shared" si="159"/>
        <v>0</v>
      </c>
      <c r="AA249" s="259">
        <f t="shared" si="180"/>
        <v>0</v>
      </c>
      <c r="AB249" s="259">
        <f t="shared" si="160"/>
        <v>0</v>
      </c>
      <c r="AC249" s="263">
        <f t="shared" si="192"/>
        <v>0.2</v>
      </c>
      <c r="AD249" s="259">
        <f t="shared" si="161"/>
        <v>0</v>
      </c>
      <c r="AE249" s="259">
        <f t="shared" si="162"/>
        <v>870</v>
      </c>
      <c r="AF249" s="264">
        <f t="shared" si="199"/>
        <v>0</v>
      </c>
      <c r="AG249" s="265">
        <f t="shared" si="199"/>
        <v>0</v>
      </c>
      <c r="AH249" s="265">
        <f t="shared" si="199"/>
        <v>0</v>
      </c>
      <c r="AI249" s="265">
        <f t="shared" si="199"/>
        <v>0</v>
      </c>
      <c r="AJ249" s="278">
        <f t="shared" si="199"/>
        <v>0</v>
      </c>
      <c r="AK249" s="278">
        <f t="shared" si="163"/>
        <v>2026</v>
      </c>
      <c r="AL249" s="260">
        <f t="shared" si="182"/>
        <v>0</v>
      </c>
      <c r="AM249" s="260">
        <f t="shared" si="164"/>
        <v>0</v>
      </c>
      <c r="AN249" s="260">
        <f t="shared" si="165"/>
        <v>1</v>
      </c>
      <c r="AO249" s="259">
        <f t="shared" si="166"/>
        <v>0</v>
      </c>
      <c r="AP249" s="261">
        <f t="shared" si="167"/>
        <v>0.6</v>
      </c>
      <c r="AQ249" s="259">
        <f t="shared" si="174"/>
        <v>0</v>
      </c>
      <c r="AR249" s="259">
        <f t="shared" si="168"/>
        <v>1</v>
      </c>
      <c r="AS249" s="262">
        <f t="shared" si="193"/>
        <v>4.0000000000000002E-4</v>
      </c>
      <c r="AT249" s="259">
        <f t="shared" si="194"/>
        <v>0</v>
      </c>
      <c r="AU249" s="259">
        <f t="shared" si="169"/>
        <v>0</v>
      </c>
      <c r="AV249" s="260">
        <f t="shared" si="195"/>
        <v>0</v>
      </c>
      <c r="AW249" s="259">
        <f t="shared" si="170"/>
        <v>0</v>
      </c>
      <c r="AX249" s="259">
        <f t="shared" si="183"/>
        <v>0</v>
      </c>
      <c r="AY249" s="259">
        <f t="shared" si="171"/>
        <v>0</v>
      </c>
      <c r="AZ249" s="92">
        <f t="shared" si="172"/>
        <v>0</v>
      </c>
      <c r="BA249" s="266">
        <f t="shared" si="184"/>
        <v>0</v>
      </c>
      <c r="BB249" s="92">
        <f t="shared" si="173"/>
        <v>0</v>
      </c>
    </row>
    <row r="250" spans="1:54" x14ac:dyDescent="0.2">
      <c r="A250" s="278">
        <f t="shared" si="185"/>
        <v>2026</v>
      </c>
      <c r="B250" s="123">
        <f t="shared" si="147"/>
        <v>8</v>
      </c>
      <c r="C250" s="257">
        <f t="shared" si="198"/>
        <v>15</v>
      </c>
      <c r="D250" s="258">
        <f t="shared" si="198"/>
        <v>0</v>
      </c>
      <c r="E250" s="259">
        <f t="shared" si="198"/>
        <v>0</v>
      </c>
      <c r="F250" s="260">
        <f t="shared" si="198"/>
        <v>0</v>
      </c>
      <c r="G250" s="259">
        <f t="shared" si="148"/>
        <v>0</v>
      </c>
      <c r="H250" s="260">
        <f t="shared" si="149"/>
        <v>0.6</v>
      </c>
      <c r="I250" s="259">
        <f t="shared" si="186"/>
        <v>0</v>
      </c>
      <c r="J250" s="259">
        <f t="shared" si="150"/>
        <v>1</v>
      </c>
      <c r="K250" s="261">
        <f t="shared" si="151"/>
        <v>1.05</v>
      </c>
      <c r="L250" s="259">
        <f t="shared" si="152"/>
        <v>1</v>
      </c>
      <c r="M250" s="262">
        <f t="shared" si="187"/>
        <v>1E-3</v>
      </c>
      <c r="N250" s="259">
        <f t="shared" si="188"/>
        <v>0</v>
      </c>
      <c r="O250" s="259">
        <f t="shared" si="153"/>
        <v>0</v>
      </c>
      <c r="P250" s="260">
        <f t="shared" si="189"/>
        <v>0</v>
      </c>
      <c r="Q250" s="259" t="b">
        <f t="shared" si="154"/>
        <v>0</v>
      </c>
      <c r="R250" s="260">
        <f t="shared" si="155"/>
        <v>0</v>
      </c>
      <c r="S250" s="259">
        <f t="shared" si="156"/>
        <v>0</v>
      </c>
      <c r="T250" s="259">
        <f t="shared" si="178"/>
        <v>0</v>
      </c>
      <c r="U250" s="259">
        <f t="shared" si="157"/>
        <v>0</v>
      </c>
      <c r="V250" s="259">
        <f t="shared" si="190"/>
        <v>0</v>
      </c>
      <c r="W250" s="262">
        <f t="shared" si="191"/>
        <v>1.4E-3</v>
      </c>
      <c r="X250" s="259">
        <f t="shared" si="158"/>
        <v>0</v>
      </c>
      <c r="Y250" s="260">
        <f t="shared" si="179"/>
        <v>0</v>
      </c>
      <c r="Z250" s="259">
        <f t="shared" si="159"/>
        <v>0</v>
      </c>
      <c r="AA250" s="259">
        <f t="shared" si="180"/>
        <v>0</v>
      </c>
      <c r="AB250" s="259">
        <f t="shared" si="160"/>
        <v>0</v>
      </c>
      <c r="AC250" s="263">
        <f t="shared" si="192"/>
        <v>0.2</v>
      </c>
      <c r="AD250" s="259">
        <f t="shared" si="161"/>
        <v>0</v>
      </c>
      <c r="AE250" s="259">
        <f t="shared" si="162"/>
        <v>870</v>
      </c>
      <c r="AF250" s="264">
        <f t="shared" si="199"/>
        <v>0</v>
      </c>
      <c r="AG250" s="265">
        <f t="shared" si="199"/>
        <v>0</v>
      </c>
      <c r="AH250" s="265">
        <f t="shared" si="199"/>
        <v>0</v>
      </c>
      <c r="AI250" s="265">
        <f t="shared" si="199"/>
        <v>0</v>
      </c>
      <c r="AJ250" s="278">
        <f t="shared" si="199"/>
        <v>0</v>
      </c>
      <c r="AK250" s="278">
        <f t="shared" si="163"/>
        <v>2026</v>
      </c>
      <c r="AL250" s="260">
        <f t="shared" si="182"/>
        <v>0</v>
      </c>
      <c r="AM250" s="260">
        <f t="shared" si="164"/>
        <v>0</v>
      </c>
      <c r="AN250" s="260">
        <f t="shared" si="165"/>
        <v>1</v>
      </c>
      <c r="AO250" s="259">
        <f t="shared" si="166"/>
        <v>0</v>
      </c>
      <c r="AP250" s="261">
        <f t="shared" si="167"/>
        <v>0.6</v>
      </c>
      <c r="AQ250" s="259">
        <f t="shared" si="174"/>
        <v>0</v>
      </c>
      <c r="AR250" s="259">
        <f t="shared" si="168"/>
        <v>1</v>
      </c>
      <c r="AS250" s="262">
        <f t="shared" si="193"/>
        <v>4.0000000000000002E-4</v>
      </c>
      <c r="AT250" s="259">
        <f t="shared" si="194"/>
        <v>0</v>
      </c>
      <c r="AU250" s="259">
        <f t="shared" si="169"/>
        <v>0</v>
      </c>
      <c r="AV250" s="260">
        <f t="shared" si="195"/>
        <v>0</v>
      </c>
      <c r="AW250" s="259">
        <f t="shared" si="170"/>
        <v>0</v>
      </c>
      <c r="AX250" s="259">
        <f t="shared" si="183"/>
        <v>0</v>
      </c>
      <c r="AY250" s="259">
        <f t="shared" si="171"/>
        <v>0</v>
      </c>
      <c r="AZ250" s="92">
        <f t="shared" si="172"/>
        <v>0</v>
      </c>
      <c r="BA250" s="266">
        <f t="shared" si="184"/>
        <v>0</v>
      </c>
      <c r="BB250" s="92">
        <f t="shared" si="173"/>
        <v>0</v>
      </c>
    </row>
    <row r="251" spans="1:54" x14ac:dyDescent="0.2">
      <c r="A251" s="278">
        <f t="shared" si="185"/>
        <v>2026</v>
      </c>
      <c r="B251" s="123">
        <f t="shared" si="147"/>
        <v>8</v>
      </c>
      <c r="C251" s="257">
        <f t="shared" si="198"/>
        <v>16</v>
      </c>
      <c r="D251" s="258">
        <f t="shared" si="198"/>
        <v>0</v>
      </c>
      <c r="E251" s="259">
        <f t="shared" si="198"/>
        <v>0</v>
      </c>
      <c r="F251" s="260">
        <f t="shared" si="198"/>
        <v>0</v>
      </c>
      <c r="G251" s="259">
        <f t="shared" si="148"/>
        <v>0</v>
      </c>
      <c r="H251" s="260">
        <f t="shared" si="149"/>
        <v>0.6</v>
      </c>
      <c r="I251" s="259">
        <f t="shared" si="186"/>
        <v>0</v>
      </c>
      <c r="J251" s="259">
        <f t="shared" si="150"/>
        <v>1</v>
      </c>
      <c r="K251" s="261">
        <f t="shared" si="151"/>
        <v>1.05</v>
      </c>
      <c r="L251" s="259">
        <f t="shared" si="152"/>
        <v>1</v>
      </c>
      <c r="M251" s="262">
        <f t="shared" si="187"/>
        <v>1E-3</v>
      </c>
      <c r="N251" s="259">
        <f t="shared" si="188"/>
        <v>0</v>
      </c>
      <c r="O251" s="259">
        <f t="shared" si="153"/>
        <v>0</v>
      </c>
      <c r="P251" s="260">
        <f t="shared" si="189"/>
        <v>0</v>
      </c>
      <c r="Q251" s="259" t="b">
        <f t="shared" si="154"/>
        <v>0</v>
      </c>
      <c r="R251" s="260">
        <f t="shared" si="155"/>
        <v>0</v>
      </c>
      <c r="S251" s="259">
        <f t="shared" si="156"/>
        <v>0</v>
      </c>
      <c r="T251" s="259">
        <f t="shared" si="178"/>
        <v>0</v>
      </c>
      <c r="U251" s="259">
        <f t="shared" si="157"/>
        <v>0</v>
      </c>
      <c r="V251" s="259">
        <f t="shared" si="190"/>
        <v>0</v>
      </c>
      <c r="W251" s="262">
        <f t="shared" si="191"/>
        <v>1.4E-3</v>
      </c>
      <c r="X251" s="259">
        <f t="shared" si="158"/>
        <v>0</v>
      </c>
      <c r="Y251" s="260">
        <f t="shared" si="179"/>
        <v>0</v>
      </c>
      <c r="Z251" s="259">
        <f t="shared" si="159"/>
        <v>0</v>
      </c>
      <c r="AA251" s="259">
        <f t="shared" si="180"/>
        <v>0</v>
      </c>
      <c r="AB251" s="259">
        <f t="shared" si="160"/>
        <v>0</v>
      </c>
      <c r="AC251" s="263">
        <f t="shared" si="192"/>
        <v>0.2</v>
      </c>
      <c r="AD251" s="259">
        <f t="shared" si="161"/>
        <v>0</v>
      </c>
      <c r="AE251" s="259">
        <f t="shared" si="162"/>
        <v>870</v>
      </c>
      <c r="AF251" s="264">
        <f t="shared" si="199"/>
        <v>0</v>
      </c>
      <c r="AG251" s="265">
        <f t="shared" si="199"/>
        <v>0</v>
      </c>
      <c r="AH251" s="265">
        <f t="shared" si="199"/>
        <v>0</v>
      </c>
      <c r="AI251" s="265">
        <f t="shared" si="199"/>
        <v>0</v>
      </c>
      <c r="AJ251" s="278">
        <f t="shared" si="199"/>
        <v>0</v>
      </c>
      <c r="AK251" s="278">
        <f t="shared" si="163"/>
        <v>2026</v>
      </c>
      <c r="AL251" s="260">
        <f t="shared" si="182"/>
        <v>0</v>
      </c>
      <c r="AM251" s="260">
        <f t="shared" si="164"/>
        <v>0</v>
      </c>
      <c r="AN251" s="260">
        <f t="shared" si="165"/>
        <v>1</v>
      </c>
      <c r="AO251" s="259">
        <f t="shared" si="166"/>
        <v>0</v>
      </c>
      <c r="AP251" s="261">
        <f t="shared" si="167"/>
        <v>0.6</v>
      </c>
      <c r="AQ251" s="259">
        <f t="shared" si="174"/>
        <v>0</v>
      </c>
      <c r="AR251" s="259">
        <f t="shared" si="168"/>
        <v>1</v>
      </c>
      <c r="AS251" s="262">
        <f t="shared" si="193"/>
        <v>4.0000000000000002E-4</v>
      </c>
      <c r="AT251" s="259">
        <f t="shared" si="194"/>
        <v>0</v>
      </c>
      <c r="AU251" s="259">
        <f t="shared" si="169"/>
        <v>0</v>
      </c>
      <c r="AV251" s="260">
        <f t="shared" si="195"/>
        <v>0</v>
      </c>
      <c r="AW251" s="259">
        <f t="shared" si="170"/>
        <v>0</v>
      </c>
      <c r="AX251" s="259">
        <f t="shared" si="183"/>
        <v>0</v>
      </c>
      <c r="AY251" s="259">
        <f t="shared" si="171"/>
        <v>0</v>
      </c>
      <c r="AZ251" s="92">
        <f t="shared" si="172"/>
        <v>0</v>
      </c>
      <c r="BA251" s="266">
        <f t="shared" si="184"/>
        <v>0</v>
      </c>
      <c r="BB251" s="92">
        <f t="shared" si="173"/>
        <v>0</v>
      </c>
    </row>
    <row r="252" spans="1:54" x14ac:dyDescent="0.2">
      <c r="A252" s="278">
        <f t="shared" si="185"/>
        <v>2026</v>
      </c>
      <c r="B252" s="123">
        <f t="shared" si="147"/>
        <v>8</v>
      </c>
      <c r="C252" s="257">
        <f t="shared" si="198"/>
        <v>17</v>
      </c>
      <c r="D252" s="258">
        <f t="shared" si="198"/>
        <v>0</v>
      </c>
      <c r="E252" s="259">
        <f t="shared" si="198"/>
        <v>0</v>
      </c>
      <c r="F252" s="260">
        <f t="shared" si="198"/>
        <v>0</v>
      </c>
      <c r="G252" s="259">
        <f t="shared" si="148"/>
        <v>0</v>
      </c>
      <c r="H252" s="260">
        <f t="shared" si="149"/>
        <v>0.6</v>
      </c>
      <c r="I252" s="259">
        <f t="shared" si="186"/>
        <v>0</v>
      </c>
      <c r="J252" s="259">
        <f t="shared" si="150"/>
        <v>1</v>
      </c>
      <c r="K252" s="261">
        <f t="shared" si="151"/>
        <v>1.05</v>
      </c>
      <c r="L252" s="259">
        <f t="shared" si="152"/>
        <v>1</v>
      </c>
      <c r="M252" s="262">
        <f t="shared" si="187"/>
        <v>1E-3</v>
      </c>
      <c r="N252" s="259">
        <f t="shared" si="188"/>
        <v>0</v>
      </c>
      <c r="O252" s="259">
        <f t="shared" si="153"/>
        <v>0</v>
      </c>
      <c r="P252" s="260">
        <f t="shared" si="189"/>
        <v>0</v>
      </c>
      <c r="Q252" s="259" t="b">
        <f t="shared" si="154"/>
        <v>0</v>
      </c>
      <c r="R252" s="260">
        <f t="shared" si="155"/>
        <v>0</v>
      </c>
      <c r="S252" s="259">
        <f t="shared" si="156"/>
        <v>0</v>
      </c>
      <c r="T252" s="259">
        <f t="shared" si="178"/>
        <v>0</v>
      </c>
      <c r="U252" s="259">
        <f t="shared" si="157"/>
        <v>0</v>
      </c>
      <c r="V252" s="259">
        <f t="shared" si="190"/>
        <v>0</v>
      </c>
      <c r="W252" s="262">
        <f t="shared" si="191"/>
        <v>1.4E-3</v>
      </c>
      <c r="X252" s="259">
        <f t="shared" si="158"/>
        <v>0</v>
      </c>
      <c r="Y252" s="260">
        <f t="shared" si="179"/>
        <v>0</v>
      </c>
      <c r="Z252" s="259">
        <f t="shared" si="159"/>
        <v>0</v>
      </c>
      <c r="AA252" s="259">
        <f t="shared" si="180"/>
        <v>0</v>
      </c>
      <c r="AB252" s="259">
        <f t="shared" si="160"/>
        <v>0</v>
      </c>
      <c r="AC252" s="263">
        <f t="shared" si="192"/>
        <v>0.2</v>
      </c>
      <c r="AD252" s="259">
        <f t="shared" si="161"/>
        <v>0</v>
      </c>
      <c r="AE252" s="259">
        <f t="shared" si="162"/>
        <v>870</v>
      </c>
      <c r="AF252" s="264">
        <f t="shared" si="199"/>
        <v>0</v>
      </c>
      <c r="AG252" s="265">
        <f t="shared" si="199"/>
        <v>0</v>
      </c>
      <c r="AH252" s="265">
        <f t="shared" si="199"/>
        <v>0</v>
      </c>
      <c r="AI252" s="265">
        <f t="shared" si="199"/>
        <v>0</v>
      </c>
      <c r="AJ252" s="278">
        <f t="shared" si="199"/>
        <v>0</v>
      </c>
      <c r="AK252" s="278">
        <f t="shared" si="163"/>
        <v>2026</v>
      </c>
      <c r="AL252" s="260">
        <f t="shared" si="182"/>
        <v>0</v>
      </c>
      <c r="AM252" s="260">
        <f t="shared" si="164"/>
        <v>0</v>
      </c>
      <c r="AN252" s="260">
        <f t="shared" si="165"/>
        <v>1</v>
      </c>
      <c r="AO252" s="259">
        <f t="shared" si="166"/>
        <v>0</v>
      </c>
      <c r="AP252" s="261">
        <f t="shared" si="167"/>
        <v>0.6</v>
      </c>
      <c r="AQ252" s="259">
        <f t="shared" si="174"/>
        <v>0</v>
      </c>
      <c r="AR252" s="259">
        <f t="shared" si="168"/>
        <v>1</v>
      </c>
      <c r="AS252" s="262">
        <f t="shared" si="193"/>
        <v>4.0000000000000002E-4</v>
      </c>
      <c r="AT252" s="259">
        <f t="shared" si="194"/>
        <v>0</v>
      </c>
      <c r="AU252" s="259">
        <f t="shared" si="169"/>
        <v>0</v>
      </c>
      <c r="AV252" s="260">
        <f t="shared" si="195"/>
        <v>0</v>
      </c>
      <c r="AW252" s="259">
        <f t="shared" si="170"/>
        <v>0</v>
      </c>
      <c r="AX252" s="259">
        <f t="shared" si="183"/>
        <v>0</v>
      </c>
      <c r="AY252" s="259">
        <f t="shared" si="171"/>
        <v>0</v>
      </c>
      <c r="AZ252" s="92">
        <f t="shared" si="172"/>
        <v>0</v>
      </c>
      <c r="BA252" s="266">
        <f t="shared" si="184"/>
        <v>0</v>
      </c>
      <c r="BB252" s="92">
        <f t="shared" si="173"/>
        <v>0</v>
      </c>
    </row>
    <row r="253" spans="1:54" x14ac:dyDescent="0.2">
      <c r="A253" s="278">
        <f t="shared" si="185"/>
        <v>2026</v>
      </c>
      <c r="B253" s="123">
        <f t="shared" ref="B253:B316" si="200">A253-$E$1+1</f>
        <v>8</v>
      </c>
      <c r="C253" s="257">
        <f t="shared" si="198"/>
        <v>18</v>
      </c>
      <c r="D253" s="258">
        <f t="shared" si="198"/>
        <v>0</v>
      </c>
      <c r="E253" s="259">
        <f t="shared" si="198"/>
        <v>0</v>
      </c>
      <c r="F253" s="260">
        <f t="shared" si="198"/>
        <v>0</v>
      </c>
      <c r="G253" s="259">
        <f t="shared" ref="G253:G316" si="201">E253*(1+F253)^(B253-1)</f>
        <v>0</v>
      </c>
      <c r="H253" s="260">
        <f t="shared" ref="H253:H316" si="202">VLOOKUP(A253,$M$39:$N$55,2,FALSE)</f>
        <v>0.6</v>
      </c>
      <c r="I253" s="259">
        <f t="shared" si="186"/>
        <v>0</v>
      </c>
      <c r="J253" s="259">
        <f t="shared" ref="J253:J316" si="203">MATCH(G253,$AB$47:$AB$49,1)</f>
        <v>1</v>
      </c>
      <c r="K253" s="261">
        <f t="shared" ref="K253:K316" si="204">INDEX($AC$47:$AC$49,J253)</f>
        <v>1.05</v>
      </c>
      <c r="L253" s="259">
        <f t="shared" ref="L253:L316" si="205">MATCH(I253,$C$39:$C$42,1)</f>
        <v>1</v>
      </c>
      <c r="M253" s="262">
        <f t="shared" si="187"/>
        <v>1E-3</v>
      </c>
      <c r="N253" s="259">
        <f t="shared" si="188"/>
        <v>0</v>
      </c>
      <c r="O253" s="259">
        <f t="shared" ref="O253:O316" si="206">I253*M253-N253</f>
        <v>0</v>
      </c>
      <c r="P253" s="260">
        <f t="shared" si="189"/>
        <v>0</v>
      </c>
      <c r="Q253" s="259" t="b">
        <f t="shared" ref="Q253:Q316" si="207">AND(O253&gt;$E$45,P253=$E$44)</f>
        <v>0</v>
      </c>
      <c r="R253" s="260">
        <f t="shared" ref="R253:R316" si="208">IF(Q253,$E$46,P253)</f>
        <v>0</v>
      </c>
      <c r="S253" s="259">
        <f t="shared" ref="S253:S316" si="209">O253*(1-R253)</f>
        <v>0</v>
      </c>
      <c r="T253" s="259">
        <f t="shared" si="178"/>
        <v>0</v>
      </c>
      <c r="U253" s="259">
        <f t="shared" ref="U253:U316" si="210">MIN(S253,T253)</f>
        <v>0</v>
      </c>
      <c r="V253" s="259">
        <f t="shared" si="190"/>
        <v>0</v>
      </c>
      <c r="W253" s="262">
        <f t="shared" si="191"/>
        <v>1.4E-3</v>
      </c>
      <c r="X253" s="259">
        <f t="shared" ref="X253:X316" si="211">I253*V253*W253</f>
        <v>0</v>
      </c>
      <c r="Y253" s="260">
        <f t="shared" si="179"/>
        <v>0</v>
      </c>
      <c r="Z253" s="259">
        <f t="shared" ref="Z253:Z316" si="212">X253*(1-Y253)</f>
        <v>0</v>
      </c>
      <c r="AA253" s="259">
        <f t="shared" si="180"/>
        <v>0</v>
      </c>
      <c r="AB253" s="259">
        <f t="shared" ref="AB253:AB316" si="213">MIN(Z253,AA253)</f>
        <v>0</v>
      </c>
      <c r="AC253" s="263">
        <f t="shared" si="192"/>
        <v>0.2</v>
      </c>
      <c r="AD253" s="259">
        <f t="shared" ref="AD253:AD316" si="214">U253*AC253</f>
        <v>0</v>
      </c>
      <c r="AE253" s="259">
        <f t="shared" ref="AE253:AE316" si="215">VLOOKUP($A253,$X$39:$Y$55,2,FALSE)</f>
        <v>870</v>
      </c>
      <c r="AF253" s="264">
        <f t="shared" si="199"/>
        <v>0</v>
      </c>
      <c r="AG253" s="265">
        <f t="shared" si="199"/>
        <v>0</v>
      </c>
      <c r="AH253" s="265">
        <f t="shared" si="199"/>
        <v>0</v>
      </c>
      <c r="AI253" s="265">
        <f t="shared" si="199"/>
        <v>0</v>
      </c>
      <c r="AJ253" s="278">
        <f t="shared" si="199"/>
        <v>0</v>
      </c>
      <c r="AK253" s="278">
        <f t="shared" ref="AK253:AK316" si="216">A253-AJ253</f>
        <v>2026</v>
      </c>
      <c r="AL253" s="260">
        <f t="shared" si="182"/>
        <v>0</v>
      </c>
      <c r="AM253" s="260">
        <f t="shared" ref="AM253:AM316" si="217">IFERROR(VLOOKUP(AL253,$AC$39:$AD$43,2,FALSE),)</f>
        <v>0</v>
      </c>
      <c r="AN253" s="260">
        <f t="shared" ref="AN253:AN316" si="218">MAX(1-AL253*AK253,AM253)</f>
        <v>1</v>
      </c>
      <c r="AO253" s="259">
        <f t="shared" ref="AO253:AO316" si="219">AE253*AF253*AG253*AH253*AI253*AN253</f>
        <v>0</v>
      </c>
      <c r="AP253" s="261">
        <f t="shared" ref="AP253:AP316" si="220">H253</f>
        <v>0.6</v>
      </c>
      <c r="AQ253" s="259">
        <f t="shared" si="174"/>
        <v>0</v>
      </c>
      <c r="AR253" s="259">
        <f t="shared" ref="AR253:AR316" si="221">MATCH($AQ253,$H$39:$H$44,1)</f>
        <v>1</v>
      </c>
      <c r="AS253" s="262">
        <f t="shared" si="193"/>
        <v>4.0000000000000002E-4</v>
      </c>
      <c r="AT253" s="259">
        <f t="shared" si="194"/>
        <v>0</v>
      </c>
      <c r="AU253" s="259">
        <f t="shared" ref="AU253:AU316" si="222">(AQ253*AS253-AT253)</f>
        <v>0</v>
      </c>
      <c r="AV253" s="260">
        <f t="shared" si="195"/>
        <v>0</v>
      </c>
      <c r="AW253" s="259">
        <f t="shared" ref="AW253:AW316" si="223">AU253*(1-AV253)</f>
        <v>0</v>
      </c>
      <c r="AX253" s="259">
        <f t="shared" si="183"/>
        <v>0</v>
      </c>
      <c r="AY253" s="259">
        <f t="shared" ref="AY253:AY316" si="224">MIN(AW253,AX253)</f>
        <v>0</v>
      </c>
      <c r="AZ253" s="92">
        <f t="shared" ref="AZ253:AZ316" si="225">U253+AB253+AD253+AY253</f>
        <v>0</v>
      </c>
      <c r="BA253" s="266">
        <f t="shared" si="184"/>
        <v>0</v>
      </c>
      <c r="BB253" s="92">
        <f t="shared" ref="BB253:BB316" si="226">AZ253*BA253</f>
        <v>0</v>
      </c>
    </row>
    <row r="254" spans="1:54" x14ac:dyDescent="0.2">
      <c r="A254" s="278">
        <f t="shared" si="185"/>
        <v>2026</v>
      </c>
      <c r="B254" s="123">
        <f t="shared" si="200"/>
        <v>8</v>
      </c>
      <c r="C254" s="257">
        <f t="shared" si="198"/>
        <v>19</v>
      </c>
      <c r="D254" s="258">
        <f t="shared" si="198"/>
        <v>0</v>
      </c>
      <c r="E254" s="259">
        <f t="shared" si="198"/>
        <v>0</v>
      </c>
      <c r="F254" s="260">
        <f t="shared" si="198"/>
        <v>0</v>
      </c>
      <c r="G254" s="259">
        <f t="shared" si="201"/>
        <v>0</v>
      </c>
      <c r="H254" s="260">
        <f t="shared" si="202"/>
        <v>0.6</v>
      </c>
      <c r="I254" s="259">
        <f t="shared" si="186"/>
        <v>0</v>
      </c>
      <c r="J254" s="259">
        <f t="shared" si="203"/>
        <v>1</v>
      </c>
      <c r="K254" s="261">
        <f t="shared" si="204"/>
        <v>1.05</v>
      </c>
      <c r="L254" s="259">
        <f t="shared" si="205"/>
        <v>1</v>
      </c>
      <c r="M254" s="262">
        <f t="shared" si="187"/>
        <v>1E-3</v>
      </c>
      <c r="N254" s="259">
        <f t="shared" si="188"/>
        <v>0</v>
      </c>
      <c r="O254" s="259">
        <f t="shared" si="206"/>
        <v>0</v>
      </c>
      <c r="P254" s="260">
        <f t="shared" si="189"/>
        <v>0</v>
      </c>
      <c r="Q254" s="259" t="b">
        <f t="shared" si="207"/>
        <v>0</v>
      </c>
      <c r="R254" s="260">
        <f t="shared" si="208"/>
        <v>0</v>
      </c>
      <c r="S254" s="259">
        <f t="shared" si="209"/>
        <v>0</v>
      </c>
      <c r="T254" s="259">
        <f t="shared" si="178"/>
        <v>0</v>
      </c>
      <c r="U254" s="259">
        <f t="shared" si="210"/>
        <v>0</v>
      </c>
      <c r="V254" s="259">
        <f t="shared" si="190"/>
        <v>0</v>
      </c>
      <c r="W254" s="262">
        <f t="shared" si="191"/>
        <v>1.4E-3</v>
      </c>
      <c r="X254" s="259">
        <f t="shared" si="211"/>
        <v>0</v>
      </c>
      <c r="Y254" s="260">
        <f t="shared" si="179"/>
        <v>0</v>
      </c>
      <c r="Z254" s="259">
        <f t="shared" si="212"/>
        <v>0</v>
      </c>
      <c r="AA254" s="259">
        <f t="shared" si="180"/>
        <v>0</v>
      </c>
      <c r="AB254" s="259">
        <f t="shared" si="213"/>
        <v>0</v>
      </c>
      <c r="AC254" s="263">
        <f t="shared" si="192"/>
        <v>0.2</v>
      </c>
      <c r="AD254" s="259">
        <f t="shared" si="214"/>
        <v>0</v>
      </c>
      <c r="AE254" s="259">
        <f t="shared" si="215"/>
        <v>870</v>
      </c>
      <c r="AF254" s="264">
        <f t="shared" si="199"/>
        <v>0</v>
      </c>
      <c r="AG254" s="265">
        <f t="shared" si="199"/>
        <v>0</v>
      </c>
      <c r="AH254" s="265">
        <f t="shared" si="199"/>
        <v>0</v>
      </c>
      <c r="AI254" s="265">
        <f t="shared" si="199"/>
        <v>0</v>
      </c>
      <c r="AJ254" s="278">
        <f t="shared" si="199"/>
        <v>0</v>
      </c>
      <c r="AK254" s="278">
        <f t="shared" si="216"/>
        <v>2026</v>
      </c>
      <c r="AL254" s="260">
        <f t="shared" si="182"/>
        <v>0</v>
      </c>
      <c r="AM254" s="260">
        <f t="shared" si="217"/>
        <v>0</v>
      </c>
      <c r="AN254" s="260">
        <f t="shared" si="218"/>
        <v>1</v>
      </c>
      <c r="AO254" s="259">
        <f t="shared" si="219"/>
        <v>0</v>
      </c>
      <c r="AP254" s="261">
        <f t="shared" si="220"/>
        <v>0.6</v>
      </c>
      <c r="AQ254" s="259">
        <f t="shared" ref="AQ254:AQ317" si="227">AO254*AP254</f>
        <v>0</v>
      </c>
      <c r="AR254" s="259">
        <f t="shared" si="221"/>
        <v>1</v>
      </c>
      <c r="AS254" s="262">
        <f t="shared" si="193"/>
        <v>4.0000000000000002E-4</v>
      </c>
      <c r="AT254" s="259">
        <f t="shared" si="194"/>
        <v>0</v>
      </c>
      <c r="AU254" s="259">
        <f t="shared" si="222"/>
        <v>0</v>
      </c>
      <c r="AV254" s="260">
        <f t="shared" si="195"/>
        <v>0</v>
      </c>
      <c r="AW254" s="259">
        <f t="shared" si="223"/>
        <v>0</v>
      </c>
      <c r="AX254" s="259">
        <f t="shared" si="183"/>
        <v>0</v>
      </c>
      <c r="AY254" s="259">
        <f t="shared" si="224"/>
        <v>0</v>
      </c>
      <c r="AZ254" s="92">
        <f t="shared" si="225"/>
        <v>0</v>
      </c>
      <c r="BA254" s="266">
        <f t="shared" si="184"/>
        <v>0</v>
      </c>
      <c r="BB254" s="92">
        <f t="shared" si="226"/>
        <v>0</v>
      </c>
    </row>
    <row r="255" spans="1:54" x14ac:dyDescent="0.2">
      <c r="A255" s="278">
        <f t="shared" si="185"/>
        <v>2026</v>
      </c>
      <c r="B255" s="123">
        <f t="shared" si="200"/>
        <v>8</v>
      </c>
      <c r="C255" s="257">
        <f t="shared" si="198"/>
        <v>20</v>
      </c>
      <c r="D255" s="258">
        <f t="shared" si="198"/>
        <v>0</v>
      </c>
      <c r="E255" s="259">
        <f t="shared" si="198"/>
        <v>0</v>
      </c>
      <c r="F255" s="260">
        <f t="shared" si="198"/>
        <v>0</v>
      </c>
      <c r="G255" s="259">
        <f t="shared" si="201"/>
        <v>0</v>
      </c>
      <c r="H255" s="260">
        <f t="shared" si="202"/>
        <v>0.6</v>
      </c>
      <c r="I255" s="259">
        <f t="shared" si="186"/>
        <v>0</v>
      </c>
      <c r="J255" s="259">
        <f t="shared" si="203"/>
        <v>1</v>
      </c>
      <c r="K255" s="261">
        <f t="shared" si="204"/>
        <v>1.05</v>
      </c>
      <c r="L255" s="259">
        <f t="shared" si="205"/>
        <v>1</v>
      </c>
      <c r="M255" s="262">
        <f t="shared" si="187"/>
        <v>1E-3</v>
      </c>
      <c r="N255" s="259">
        <f t="shared" si="188"/>
        <v>0</v>
      </c>
      <c r="O255" s="259">
        <f t="shared" si="206"/>
        <v>0</v>
      </c>
      <c r="P255" s="260">
        <f t="shared" si="189"/>
        <v>0</v>
      </c>
      <c r="Q255" s="259" t="b">
        <f t="shared" si="207"/>
        <v>0</v>
      </c>
      <c r="R255" s="260">
        <f t="shared" si="208"/>
        <v>0</v>
      </c>
      <c r="S255" s="259">
        <f t="shared" si="209"/>
        <v>0</v>
      </c>
      <c r="T255" s="259">
        <f t="shared" si="178"/>
        <v>0</v>
      </c>
      <c r="U255" s="259">
        <f t="shared" si="210"/>
        <v>0</v>
      </c>
      <c r="V255" s="259">
        <f t="shared" si="190"/>
        <v>0</v>
      </c>
      <c r="W255" s="262">
        <f t="shared" si="191"/>
        <v>1.4E-3</v>
      </c>
      <c r="X255" s="259">
        <f t="shared" si="211"/>
        <v>0</v>
      </c>
      <c r="Y255" s="260">
        <f t="shared" si="179"/>
        <v>0</v>
      </c>
      <c r="Z255" s="259">
        <f t="shared" si="212"/>
        <v>0</v>
      </c>
      <c r="AA255" s="259">
        <f t="shared" si="180"/>
        <v>0</v>
      </c>
      <c r="AB255" s="259">
        <f t="shared" si="213"/>
        <v>0</v>
      </c>
      <c r="AC255" s="263">
        <f t="shared" si="192"/>
        <v>0.2</v>
      </c>
      <c r="AD255" s="259">
        <f t="shared" si="214"/>
        <v>0</v>
      </c>
      <c r="AE255" s="259">
        <f t="shared" si="215"/>
        <v>870</v>
      </c>
      <c r="AF255" s="264">
        <f t="shared" si="199"/>
        <v>0</v>
      </c>
      <c r="AG255" s="265">
        <f t="shared" si="199"/>
        <v>0</v>
      </c>
      <c r="AH255" s="265">
        <f t="shared" si="199"/>
        <v>0</v>
      </c>
      <c r="AI255" s="265">
        <f t="shared" si="199"/>
        <v>0</v>
      </c>
      <c r="AJ255" s="278">
        <f t="shared" si="199"/>
        <v>0</v>
      </c>
      <c r="AK255" s="278">
        <f t="shared" si="216"/>
        <v>2026</v>
      </c>
      <c r="AL255" s="260">
        <f t="shared" si="182"/>
        <v>0</v>
      </c>
      <c r="AM255" s="260">
        <f t="shared" si="217"/>
        <v>0</v>
      </c>
      <c r="AN255" s="260">
        <f t="shared" si="218"/>
        <v>1</v>
      </c>
      <c r="AO255" s="259">
        <f t="shared" si="219"/>
        <v>0</v>
      </c>
      <c r="AP255" s="261">
        <f t="shared" si="220"/>
        <v>0.6</v>
      </c>
      <c r="AQ255" s="259">
        <f t="shared" si="227"/>
        <v>0</v>
      </c>
      <c r="AR255" s="259">
        <f t="shared" si="221"/>
        <v>1</v>
      </c>
      <c r="AS255" s="262">
        <f t="shared" si="193"/>
        <v>4.0000000000000002E-4</v>
      </c>
      <c r="AT255" s="259">
        <f t="shared" si="194"/>
        <v>0</v>
      </c>
      <c r="AU255" s="259">
        <f t="shared" si="222"/>
        <v>0</v>
      </c>
      <c r="AV255" s="260">
        <f t="shared" si="195"/>
        <v>0</v>
      </c>
      <c r="AW255" s="259">
        <f t="shared" si="223"/>
        <v>0</v>
      </c>
      <c r="AX255" s="259">
        <f t="shared" si="183"/>
        <v>0</v>
      </c>
      <c r="AY255" s="259">
        <f t="shared" si="224"/>
        <v>0</v>
      </c>
      <c r="AZ255" s="92">
        <f t="shared" si="225"/>
        <v>0</v>
      </c>
      <c r="BA255" s="266">
        <f t="shared" si="184"/>
        <v>0</v>
      </c>
      <c r="BB255" s="92">
        <f t="shared" si="226"/>
        <v>0</v>
      </c>
    </row>
    <row r="256" spans="1:54" x14ac:dyDescent="0.2">
      <c r="A256" s="278">
        <f t="shared" si="185"/>
        <v>2026</v>
      </c>
      <c r="B256" s="123">
        <f t="shared" si="200"/>
        <v>8</v>
      </c>
      <c r="C256" s="257">
        <f t="shared" si="198"/>
        <v>21</v>
      </c>
      <c r="D256" s="258">
        <f t="shared" si="198"/>
        <v>0</v>
      </c>
      <c r="E256" s="259">
        <f t="shared" si="198"/>
        <v>0</v>
      </c>
      <c r="F256" s="260">
        <f t="shared" si="198"/>
        <v>0</v>
      </c>
      <c r="G256" s="259">
        <f t="shared" si="201"/>
        <v>0</v>
      </c>
      <c r="H256" s="260">
        <f t="shared" si="202"/>
        <v>0.6</v>
      </c>
      <c r="I256" s="259">
        <f t="shared" si="186"/>
        <v>0</v>
      </c>
      <c r="J256" s="259">
        <f t="shared" si="203"/>
        <v>1</v>
      </c>
      <c r="K256" s="261">
        <f t="shared" si="204"/>
        <v>1.05</v>
      </c>
      <c r="L256" s="259">
        <f t="shared" si="205"/>
        <v>1</v>
      </c>
      <c r="M256" s="262">
        <f t="shared" si="187"/>
        <v>1E-3</v>
      </c>
      <c r="N256" s="259">
        <f t="shared" si="188"/>
        <v>0</v>
      </c>
      <c r="O256" s="259">
        <f t="shared" si="206"/>
        <v>0</v>
      </c>
      <c r="P256" s="260">
        <f t="shared" si="189"/>
        <v>0</v>
      </c>
      <c r="Q256" s="259" t="b">
        <f t="shared" si="207"/>
        <v>0</v>
      </c>
      <c r="R256" s="260">
        <f t="shared" si="208"/>
        <v>0</v>
      </c>
      <c r="S256" s="259">
        <f t="shared" si="209"/>
        <v>0</v>
      </c>
      <c r="T256" s="259">
        <f t="shared" si="178"/>
        <v>0</v>
      </c>
      <c r="U256" s="259">
        <f t="shared" si="210"/>
        <v>0</v>
      </c>
      <c r="V256" s="259">
        <f t="shared" si="190"/>
        <v>0</v>
      </c>
      <c r="W256" s="262">
        <f t="shared" si="191"/>
        <v>1.4E-3</v>
      </c>
      <c r="X256" s="259">
        <f t="shared" si="211"/>
        <v>0</v>
      </c>
      <c r="Y256" s="260">
        <f t="shared" si="179"/>
        <v>0</v>
      </c>
      <c r="Z256" s="259">
        <f t="shared" si="212"/>
        <v>0</v>
      </c>
      <c r="AA256" s="259">
        <f t="shared" si="180"/>
        <v>0</v>
      </c>
      <c r="AB256" s="259">
        <f t="shared" si="213"/>
        <v>0</v>
      </c>
      <c r="AC256" s="263">
        <f t="shared" si="192"/>
        <v>0.2</v>
      </c>
      <c r="AD256" s="259">
        <f t="shared" si="214"/>
        <v>0</v>
      </c>
      <c r="AE256" s="259">
        <f t="shared" si="215"/>
        <v>870</v>
      </c>
      <c r="AF256" s="264">
        <f t="shared" si="199"/>
        <v>0</v>
      </c>
      <c r="AG256" s="265">
        <f t="shared" si="199"/>
        <v>0</v>
      </c>
      <c r="AH256" s="265">
        <f t="shared" si="199"/>
        <v>0</v>
      </c>
      <c r="AI256" s="265">
        <f t="shared" si="199"/>
        <v>0</v>
      </c>
      <c r="AJ256" s="278">
        <f t="shared" si="199"/>
        <v>0</v>
      </c>
      <c r="AK256" s="278">
        <f t="shared" si="216"/>
        <v>2026</v>
      </c>
      <c r="AL256" s="260">
        <f t="shared" si="182"/>
        <v>0</v>
      </c>
      <c r="AM256" s="260">
        <f t="shared" si="217"/>
        <v>0</v>
      </c>
      <c r="AN256" s="260">
        <f t="shared" si="218"/>
        <v>1</v>
      </c>
      <c r="AO256" s="259">
        <f t="shared" si="219"/>
        <v>0</v>
      </c>
      <c r="AP256" s="261">
        <f t="shared" si="220"/>
        <v>0.6</v>
      </c>
      <c r="AQ256" s="259">
        <f t="shared" si="227"/>
        <v>0</v>
      </c>
      <c r="AR256" s="259">
        <f t="shared" si="221"/>
        <v>1</v>
      </c>
      <c r="AS256" s="262">
        <f t="shared" si="193"/>
        <v>4.0000000000000002E-4</v>
      </c>
      <c r="AT256" s="259">
        <f t="shared" si="194"/>
        <v>0</v>
      </c>
      <c r="AU256" s="259">
        <f t="shared" si="222"/>
        <v>0</v>
      </c>
      <c r="AV256" s="260">
        <f t="shared" si="195"/>
        <v>0</v>
      </c>
      <c r="AW256" s="259">
        <f t="shared" si="223"/>
        <v>0</v>
      </c>
      <c r="AX256" s="259">
        <f t="shared" si="183"/>
        <v>0</v>
      </c>
      <c r="AY256" s="259">
        <f t="shared" si="224"/>
        <v>0</v>
      </c>
      <c r="AZ256" s="92">
        <f t="shared" si="225"/>
        <v>0</v>
      </c>
      <c r="BA256" s="266">
        <f t="shared" si="184"/>
        <v>0</v>
      </c>
      <c r="BB256" s="92">
        <f t="shared" si="226"/>
        <v>0</v>
      </c>
    </row>
    <row r="257" spans="1:54" x14ac:dyDescent="0.2">
      <c r="A257" s="278">
        <f t="shared" si="185"/>
        <v>2026</v>
      </c>
      <c r="B257" s="123">
        <f t="shared" si="200"/>
        <v>8</v>
      </c>
      <c r="C257" s="257">
        <f t="shared" si="198"/>
        <v>22</v>
      </c>
      <c r="D257" s="258">
        <f t="shared" si="198"/>
        <v>0</v>
      </c>
      <c r="E257" s="259">
        <f t="shared" si="198"/>
        <v>0</v>
      </c>
      <c r="F257" s="260">
        <f t="shared" si="198"/>
        <v>0</v>
      </c>
      <c r="G257" s="259">
        <f t="shared" si="201"/>
        <v>0</v>
      </c>
      <c r="H257" s="260">
        <f t="shared" si="202"/>
        <v>0.6</v>
      </c>
      <c r="I257" s="259">
        <f t="shared" si="186"/>
        <v>0</v>
      </c>
      <c r="J257" s="259">
        <f t="shared" si="203"/>
        <v>1</v>
      </c>
      <c r="K257" s="261">
        <f t="shared" si="204"/>
        <v>1.05</v>
      </c>
      <c r="L257" s="259">
        <f t="shared" si="205"/>
        <v>1</v>
      </c>
      <c r="M257" s="262">
        <f t="shared" si="187"/>
        <v>1E-3</v>
      </c>
      <c r="N257" s="259">
        <f t="shared" si="188"/>
        <v>0</v>
      </c>
      <c r="O257" s="259">
        <f t="shared" si="206"/>
        <v>0</v>
      </c>
      <c r="P257" s="260">
        <f t="shared" si="189"/>
        <v>0</v>
      </c>
      <c r="Q257" s="259" t="b">
        <f t="shared" si="207"/>
        <v>0</v>
      </c>
      <c r="R257" s="260">
        <f t="shared" si="208"/>
        <v>0</v>
      </c>
      <c r="S257" s="259">
        <f t="shared" si="209"/>
        <v>0</v>
      </c>
      <c r="T257" s="259">
        <f t="shared" si="178"/>
        <v>0</v>
      </c>
      <c r="U257" s="259">
        <f t="shared" si="210"/>
        <v>0</v>
      </c>
      <c r="V257" s="259">
        <f t="shared" si="190"/>
        <v>0</v>
      </c>
      <c r="W257" s="262">
        <f t="shared" si="191"/>
        <v>1.4E-3</v>
      </c>
      <c r="X257" s="259">
        <f t="shared" si="211"/>
        <v>0</v>
      </c>
      <c r="Y257" s="260">
        <f t="shared" si="179"/>
        <v>0</v>
      </c>
      <c r="Z257" s="259">
        <f t="shared" si="212"/>
        <v>0</v>
      </c>
      <c r="AA257" s="259">
        <f t="shared" si="180"/>
        <v>0</v>
      </c>
      <c r="AB257" s="259">
        <f t="shared" si="213"/>
        <v>0</v>
      </c>
      <c r="AC257" s="263">
        <f t="shared" si="192"/>
        <v>0.2</v>
      </c>
      <c r="AD257" s="259">
        <f t="shared" si="214"/>
        <v>0</v>
      </c>
      <c r="AE257" s="259">
        <f t="shared" si="215"/>
        <v>870</v>
      </c>
      <c r="AF257" s="264">
        <f t="shared" si="199"/>
        <v>0</v>
      </c>
      <c r="AG257" s="265">
        <f t="shared" si="199"/>
        <v>0</v>
      </c>
      <c r="AH257" s="265">
        <f t="shared" si="199"/>
        <v>0</v>
      </c>
      <c r="AI257" s="265">
        <f t="shared" si="199"/>
        <v>0</v>
      </c>
      <c r="AJ257" s="278">
        <f t="shared" si="199"/>
        <v>0</v>
      </c>
      <c r="AK257" s="278">
        <f t="shared" si="216"/>
        <v>2026</v>
      </c>
      <c r="AL257" s="260">
        <f t="shared" si="182"/>
        <v>0</v>
      </c>
      <c r="AM257" s="260">
        <f t="shared" si="217"/>
        <v>0</v>
      </c>
      <c r="AN257" s="260">
        <f t="shared" si="218"/>
        <v>1</v>
      </c>
      <c r="AO257" s="259">
        <f t="shared" si="219"/>
        <v>0</v>
      </c>
      <c r="AP257" s="261">
        <f t="shared" si="220"/>
        <v>0.6</v>
      </c>
      <c r="AQ257" s="259">
        <f t="shared" si="227"/>
        <v>0</v>
      </c>
      <c r="AR257" s="259">
        <f t="shared" si="221"/>
        <v>1</v>
      </c>
      <c r="AS257" s="262">
        <f t="shared" si="193"/>
        <v>4.0000000000000002E-4</v>
      </c>
      <c r="AT257" s="259">
        <f t="shared" si="194"/>
        <v>0</v>
      </c>
      <c r="AU257" s="259">
        <f t="shared" si="222"/>
        <v>0</v>
      </c>
      <c r="AV257" s="260">
        <f t="shared" si="195"/>
        <v>0</v>
      </c>
      <c r="AW257" s="259">
        <f t="shared" si="223"/>
        <v>0</v>
      </c>
      <c r="AX257" s="259">
        <f t="shared" si="183"/>
        <v>0</v>
      </c>
      <c r="AY257" s="259">
        <f t="shared" si="224"/>
        <v>0</v>
      </c>
      <c r="AZ257" s="92">
        <f t="shared" si="225"/>
        <v>0</v>
      </c>
      <c r="BA257" s="266">
        <f t="shared" si="184"/>
        <v>0</v>
      </c>
      <c r="BB257" s="92">
        <f t="shared" si="226"/>
        <v>0</v>
      </c>
    </row>
    <row r="258" spans="1:54" x14ac:dyDescent="0.2">
      <c r="A258" s="278">
        <f t="shared" si="185"/>
        <v>2026</v>
      </c>
      <c r="B258" s="123">
        <f t="shared" si="200"/>
        <v>8</v>
      </c>
      <c r="C258" s="257">
        <f t="shared" si="198"/>
        <v>23</v>
      </c>
      <c r="D258" s="258">
        <f t="shared" si="198"/>
        <v>0</v>
      </c>
      <c r="E258" s="259">
        <f t="shared" si="198"/>
        <v>0</v>
      </c>
      <c r="F258" s="260">
        <f t="shared" si="198"/>
        <v>0</v>
      </c>
      <c r="G258" s="259">
        <f t="shared" si="201"/>
        <v>0</v>
      </c>
      <c r="H258" s="260">
        <f t="shared" si="202"/>
        <v>0.6</v>
      </c>
      <c r="I258" s="259">
        <f t="shared" si="186"/>
        <v>0</v>
      </c>
      <c r="J258" s="259">
        <f t="shared" si="203"/>
        <v>1</v>
      </c>
      <c r="K258" s="261">
        <f t="shared" si="204"/>
        <v>1.05</v>
      </c>
      <c r="L258" s="259">
        <f t="shared" si="205"/>
        <v>1</v>
      </c>
      <c r="M258" s="262">
        <f t="shared" si="187"/>
        <v>1E-3</v>
      </c>
      <c r="N258" s="259">
        <f t="shared" si="188"/>
        <v>0</v>
      </c>
      <c r="O258" s="259">
        <f t="shared" si="206"/>
        <v>0</v>
      </c>
      <c r="P258" s="260">
        <f t="shared" si="189"/>
        <v>0</v>
      </c>
      <c r="Q258" s="259" t="b">
        <f t="shared" si="207"/>
        <v>0</v>
      </c>
      <c r="R258" s="260">
        <f t="shared" si="208"/>
        <v>0</v>
      </c>
      <c r="S258" s="259">
        <f t="shared" si="209"/>
        <v>0</v>
      </c>
      <c r="T258" s="259">
        <f t="shared" si="178"/>
        <v>0</v>
      </c>
      <c r="U258" s="259">
        <f t="shared" si="210"/>
        <v>0</v>
      </c>
      <c r="V258" s="259">
        <f t="shared" si="190"/>
        <v>0</v>
      </c>
      <c r="W258" s="262">
        <f t="shared" si="191"/>
        <v>1.4E-3</v>
      </c>
      <c r="X258" s="259">
        <f t="shared" si="211"/>
        <v>0</v>
      </c>
      <c r="Y258" s="260">
        <f t="shared" si="179"/>
        <v>0</v>
      </c>
      <c r="Z258" s="259">
        <f t="shared" si="212"/>
        <v>0</v>
      </c>
      <c r="AA258" s="259">
        <f t="shared" si="180"/>
        <v>0</v>
      </c>
      <c r="AB258" s="259">
        <f t="shared" si="213"/>
        <v>0</v>
      </c>
      <c r="AC258" s="263">
        <f t="shared" si="192"/>
        <v>0.2</v>
      </c>
      <c r="AD258" s="259">
        <f t="shared" si="214"/>
        <v>0</v>
      </c>
      <c r="AE258" s="259">
        <f t="shared" si="215"/>
        <v>870</v>
      </c>
      <c r="AF258" s="264">
        <f t="shared" si="199"/>
        <v>0</v>
      </c>
      <c r="AG258" s="265">
        <f t="shared" si="199"/>
        <v>0</v>
      </c>
      <c r="AH258" s="265">
        <f t="shared" si="199"/>
        <v>0</v>
      </c>
      <c r="AI258" s="265">
        <f t="shared" si="199"/>
        <v>0</v>
      </c>
      <c r="AJ258" s="278">
        <f t="shared" si="199"/>
        <v>0</v>
      </c>
      <c r="AK258" s="278">
        <f t="shared" si="216"/>
        <v>2026</v>
      </c>
      <c r="AL258" s="260">
        <f t="shared" si="182"/>
        <v>0</v>
      </c>
      <c r="AM258" s="260">
        <f t="shared" si="217"/>
        <v>0</v>
      </c>
      <c r="AN258" s="260">
        <f t="shared" si="218"/>
        <v>1</v>
      </c>
      <c r="AO258" s="259">
        <f t="shared" si="219"/>
        <v>0</v>
      </c>
      <c r="AP258" s="261">
        <f t="shared" si="220"/>
        <v>0.6</v>
      </c>
      <c r="AQ258" s="259">
        <f t="shared" si="227"/>
        <v>0</v>
      </c>
      <c r="AR258" s="259">
        <f t="shared" si="221"/>
        <v>1</v>
      </c>
      <c r="AS258" s="262">
        <f t="shared" si="193"/>
        <v>4.0000000000000002E-4</v>
      </c>
      <c r="AT258" s="259">
        <f t="shared" si="194"/>
        <v>0</v>
      </c>
      <c r="AU258" s="259">
        <f t="shared" si="222"/>
        <v>0</v>
      </c>
      <c r="AV258" s="260">
        <f t="shared" si="195"/>
        <v>0</v>
      </c>
      <c r="AW258" s="259">
        <f t="shared" si="223"/>
        <v>0</v>
      </c>
      <c r="AX258" s="259">
        <f t="shared" si="183"/>
        <v>0</v>
      </c>
      <c r="AY258" s="259">
        <f t="shared" si="224"/>
        <v>0</v>
      </c>
      <c r="AZ258" s="92">
        <f t="shared" si="225"/>
        <v>0</v>
      </c>
      <c r="BA258" s="266">
        <f t="shared" si="184"/>
        <v>0</v>
      </c>
      <c r="BB258" s="92">
        <f t="shared" si="226"/>
        <v>0</v>
      </c>
    </row>
    <row r="259" spans="1:54" x14ac:dyDescent="0.2">
      <c r="A259" s="278">
        <f t="shared" si="185"/>
        <v>2026</v>
      </c>
      <c r="B259" s="123">
        <f t="shared" si="200"/>
        <v>8</v>
      </c>
      <c r="C259" s="257">
        <f t="shared" si="198"/>
        <v>24</v>
      </c>
      <c r="D259" s="258">
        <f t="shared" si="198"/>
        <v>0</v>
      </c>
      <c r="E259" s="259">
        <f t="shared" si="198"/>
        <v>0</v>
      </c>
      <c r="F259" s="260">
        <f t="shared" si="198"/>
        <v>0</v>
      </c>
      <c r="G259" s="259">
        <f t="shared" si="201"/>
        <v>0</v>
      </c>
      <c r="H259" s="260">
        <f t="shared" si="202"/>
        <v>0.6</v>
      </c>
      <c r="I259" s="259">
        <f t="shared" si="186"/>
        <v>0</v>
      </c>
      <c r="J259" s="259">
        <f t="shared" si="203"/>
        <v>1</v>
      </c>
      <c r="K259" s="261">
        <f t="shared" si="204"/>
        <v>1.05</v>
      </c>
      <c r="L259" s="259">
        <f t="shared" si="205"/>
        <v>1</v>
      </c>
      <c r="M259" s="262">
        <f t="shared" si="187"/>
        <v>1E-3</v>
      </c>
      <c r="N259" s="259">
        <f t="shared" si="188"/>
        <v>0</v>
      </c>
      <c r="O259" s="259">
        <f t="shared" si="206"/>
        <v>0</v>
      </c>
      <c r="P259" s="260">
        <f t="shared" si="189"/>
        <v>0</v>
      </c>
      <c r="Q259" s="259" t="b">
        <f t="shared" si="207"/>
        <v>0</v>
      </c>
      <c r="R259" s="260">
        <f t="shared" si="208"/>
        <v>0</v>
      </c>
      <c r="S259" s="259">
        <f t="shared" si="209"/>
        <v>0</v>
      </c>
      <c r="T259" s="259">
        <f t="shared" si="178"/>
        <v>0</v>
      </c>
      <c r="U259" s="259">
        <f t="shared" si="210"/>
        <v>0</v>
      </c>
      <c r="V259" s="259">
        <f t="shared" si="190"/>
        <v>0</v>
      </c>
      <c r="W259" s="262">
        <f t="shared" si="191"/>
        <v>1.4E-3</v>
      </c>
      <c r="X259" s="259">
        <f t="shared" si="211"/>
        <v>0</v>
      </c>
      <c r="Y259" s="260">
        <f t="shared" si="179"/>
        <v>0</v>
      </c>
      <c r="Z259" s="259">
        <f t="shared" si="212"/>
        <v>0</v>
      </c>
      <c r="AA259" s="259">
        <f t="shared" si="180"/>
        <v>0</v>
      </c>
      <c r="AB259" s="259">
        <f t="shared" si="213"/>
        <v>0</v>
      </c>
      <c r="AC259" s="263">
        <f t="shared" si="192"/>
        <v>0.2</v>
      </c>
      <c r="AD259" s="259">
        <f t="shared" si="214"/>
        <v>0</v>
      </c>
      <c r="AE259" s="259">
        <f t="shared" si="215"/>
        <v>870</v>
      </c>
      <c r="AF259" s="264">
        <f t="shared" si="199"/>
        <v>0</v>
      </c>
      <c r="AG259" s="265">
        <f t="shared" si="199"/>
        <v>0</v>
      </c>
      <c r="AH259" s="265">
        <f t="shared" si="199"/>
        <v>0</v>
      </c>
      <c r="AI259" s="265">
        <f t="shared" si="199"/>
        <v>0</v>
      </c>
      <c r="AJ259" s="278">
        <f t="shared" si="199"/>
        <v>0</v>
      </c>
      <c r="AK259" s="278">
        <f t="shared" si="216"/>
        <v>2026</v>
      </c>
      <c r="AL259" s="260">
        <f t="shared" si="182"/>
        <v>0</v>
      </c>
      <c r="AM259" s="260">
        <f t="shared" si="217"/>
        <v>0</v>
      </c>
      <c r="AN259" s="260">
        <f t="shared" si="218"/>
        <v>1</v>
      </c>
      <c r="AO259" s="259">
        <f t="shared" si="219"/>
        <v>0</v>
      </c>
      <c r="AP259" s="261">
        <f t="shared" si="220"/>
        <v>0.6</v>
      </c>
      <c r="AQ259" s="259">
        <f t="shared" si="227"/>
        <v>0</v>
      </c>
      <c r="AR259" s="259">
        <f t="shared" si="221"/>
        <v>1</v>
      </c>
      <c r="AS259" s="262">
        <f t="shared" si="193"/>
        <v>4.0000000000000002E-4</v>
      </c>
      <c r="AT259" s="259">
        <f t="shared" si="194"/>
        <v>0</v>
      </c>
      <c r="AU259" s="259">
        <f t="shared" si="222"/>
        <v>0</v>
      </c>
      <c r="AV259" s="260">
        <f t="shared" si="195"/>
        <v>0</v>
      </c>
      <c r="AW259" s="259">
        <f t="shared" si="223"/>
        <v>0</v>
      </c>
      <c r="AX259" s="259">
        <f t="shared" si="183"/>
        <v>0</v>
      </c>
      <c r="AY259" s="259">
        <f t="shared" si="224"/>
        <v>0</v>
      </c>
      <c r="AZ259" s="92">
        <f t="shared" si="225"/>
        <v>0</v>
      </c>
      <c r="BA259" s="266">
        <f t="shared" si="184"/>
        <v>0</v>
      </c>
      <c r="BB259" s="92">
        <f t="shared" si="226"/>
        <v>0</v>
      </c>
    </row>
    <row r="260" spans="1:54" x14ac:dyDescent="0.2">
      <c r="A260" s="278">
        <f t="shared" si="185"/>
        <v>2026</v>
      </c>
      <c r="B260" s="123">
        <f t="shared" si="200"/>
        <v>8</v>
      </c>
      <c r="C260" s="257">
        <f t="shared" si="198"/>
        <v>25</v>
      </c>
      <c r="D260" s="258">
        <f t="shared" si="198"/>
        <v>0</v>
      </c>
      <c r="E260" s="259">
        <f t="shared" si="198"/>
        <v>0</v>
      </c>
      <c r="F260" s="260">
        <f t="shared" si="198"/>
        <v>0</v>
      </c>
      <c r="G260" s="259">
        <f t="shared" si="201"/>
        <v>0</v>
      </c>
      <c r="H260" s="260">
        <f t="shared" si="202"/>
        <v>0.6</v>
      </c>
      <c r="I260" s="259">
        <f t="shared" si="186"/>
        <v>0</v>
      </c>
      <c r="J260" s="259">
        <f t="shared" si="203"/>
        <v>1</v>
      </c>
      <c r="K260" s="261">
        <f t="shared" si="204"/>
        <v>1.05</v>
      </c>
      <c r="L260" s="259">
        <f t="shared" si="205"/>
        <v>1</v>
      </c>
      <c r="M260" s="262">
        <f t="shared" si="187"/>
        <v>1E-3</v>
      </c>
      <c r="N260" s="259">
        <f t="shared" si="188"/>
        <v>0</v>
      </c>
      <c r="O260" s="259">
        <f t="shared" si="206"/>
        <v>0</v>
      </c>
      <c r="P260" s="260">
        <f t="shared" si="189"/>
        <v>0</v>
      </c>
      <c r="Q260" s="259" t="b">
        <f t="shared" si="207"/>
        <v>0</v>
      </c>
      <c r="R260" s="260">
        <f t="shared" si="208"/>
        <v>0</v>
      </c>
      <c r="S260" s="259">
        <f t="shared" si="209"/>
        <v>0</v>
      </c>
      <c r="T260" s="259">
        <f t="shared" si="178"/>
        <v>0</v>
      </c>
      <c r="U260" s="259">
        <f t="shared" si="210"/>
        <v>0</v>
      </c>
      <c r="V260" s="259">
        <f t="shared" si="190"/>
        <v>0</v>
      </c>
      <c r="W260" s="262">
        <f t="shared" si="191"/>
        <v>1.4E-3</v>
      </c>
      <c r="X260" s="259">
        <f t="shared" si="211"/>
        <v>0</v>
      </c>
      <c r="Y260" s="260">
        <f t="shared" si="179"/>
        <v>0</v>
      </c>
      <c r="Z260" s="259">
        <f t="shared" si="212"/>
        <v>0</v>
      </c>
      <c r="AA260" s="259">
        <f t="shared" si="180"/>
        <v>0</v>
      </c>
      <c r="AB260" s="259">
        <f t="shared" si="213"/>
        <v>0</v>
      </c>
      <c r="AC260" s="263">
        <f t="shared" si="192"/>
        <v>0.2</v>
      </c>
      <c r="AD260" s="259">
        <f t="shared" si="214"/>
        <v>0</v>
      </c>
      <c r="AE260" s="259">
        <f t="shared" si="215"/>
        <v>870</v>
      </c>
      <c r="AF260" s="264">
        <f t="shared" si="199"/>
        <v>0</v>
      </c>
      <c r="AG260" s="265">
        <f t="shared" si="199"/>
        <v>0</v>
      </c>
      <c r="AH260" s="265">
        <f t="shared" si="199"/>
        <v>0</v>
      </c>
      <c r="AI260" s="265">
        <f t="shared" si="199"/>
        <v>0</v>
      </c>
      <c r="AJ260" s="278">
        <f t="shared" si="199"/>
        <v>0</v>
      </c>
      <c r="AK260" s="278">
        <f t="shared" si="216"/>
        <v>2026</v>
      </c>
      <c r="AL260" s="260">
        <f t="shared" si="182"/>
        <v>0</v>
      </c>
      <c r="AM260" s="260">
        <f t="shared" si="217"/>
        <v>0</v>
      </c>
      <c r="AN260" s="260">
        <f t="shared" si="218"/>
        <v>1</v>
      </c>
      <c r="AO260" s="259">
        <f t="shared" si="219"/>
        <v>0</v>
      </c>
      <c r="AP260" s="261">
        <f t="shared" si="220"/>
        <v>0.6</v>
      </c>
      <c r="AQ260" s="259">
        <f t="shared" si="227"/>
        <v>0</v>
      </c>
      <c r="AR260" s="259">
        <f t="shared" si="221"/>
        <v>1</v>
      </c>
      <c r="AS260" s="262">
        <f t="shared" si="193"/>
        <v>4.0000000000000002E-4</v>
      </c>
      <c r="AT260" s="259">
        <f t="shared" si="194"/>
        <v>0</v>
      </c>
      <c r="AU260" s="259">
        <f t="shared" si="222"/>
        <v>0</v>
      </c>
      <c r="AV260" s="260">
        <f t="shared" si="195"/>
        <v>0</v>
      </c>
      <c r="AW260" s="259">
        <f t="shared" si="223"/>
        <v>0</v>
      </c>
      <c r="AX260" s="259">
        <f t="shared" si="183"/>
        <v>0</v>
      </c>
      <c r="AY260" s="259">
        <f t="shared" si="224"/>
        <v>0</v>
      </c>
      <c r="AZ260" s="92">
        <f t="shared" si="225"/>
        <v>0</v>
      </c>
      <c r="BA260" s="266">
        <f t="shared" si="184"/>
        <v>0</v>
      </c>
      <c r="BB260" s="92">
        <f t="shared" si="226"/>
        <v>0</v>
      </c>
    </row>
    <row r="261" spans="1:54" x14ac:dyDescent="0.2">
      <c r="A261" s="267">
        <f t="shared" si="185"/>
        <v>2027</v>
      </c>
      <c r="B261" s="128">
        <f t="shared" si="200"/>
        <v>9</v>
      </c>
      <c r="C261" s="268">
        <f t="shared" si="198"/>
        <v>1</v>
      </c>
      <c r="D261" s="269" t="str">
        <f t="shared" si="198"/>
        <v>단A</v>
      </c>
      <c r="E261" s="270">
        <f t="shared" si="198"/>
        <v>1200000</v>
      </c>
      <c r="F261" s="271">
        <f t="shared" si="198"/>
        <v>0.1</v>
      </c>
      <c r="G261" s="270">
        <f t="shared" si="201"/>
        <v>2572306.5720000016</v>
      </c>
      <c r="H261" s="271">
        <f t="shared" si="202"/>
        <v>0.6</v>
      </c>
      <c r="I261" s="270">
        <f t="shared" si="186"/>
        <v>1543383.9432000008</v>
      </c>
      <c r="J261" s="270">
        <f t="shared" si="203"/>
        <v>3</v>
      </c>
      <c r="K261" s="272">
        <f t="shared" si="204"/>
        <v>1.3</v>
      </c>
      <c r="L261" s="270">
        <f t="shared" si="205"/>
        <v>4</v>
      </c>
      <c r="M261" s="273">
        <f t="shared" si="187"/>
        <v>4.0000000000000001E-3</v>
      </c>
      <c r="N261" s="270">
        <f t="shared" si="188"/>
        <v>630</v>
      </c>
      <c r="O261" s="270">
        <f t="shared" si="206"/>
        <v>5543.5357728000035</v>
      </c>
      <c r="P261" s="271">
        <f t="shared" si="189"/>
        <v>0.5</v>
      </c>
      <c r="Q261" s="270" t="b">
        <f t="shared" si="207"/>
        <v>0</v>
      </c>
      <c r="R261" s="271">
        <f t="shared" si="208"/>
        <v>0.5</v>
      </c>
      <c r="S261" s="270">
        <f t="shared" si="209"/>
        <v>2771.7678864000018</v>
      </c>
      <c r="T261" s="270">
        <f t="shared" si="178"/>
        <v>3238.4984112000025</v>
      </c>
      <c r="U261" s="270">
        <f t="shared" si="210"/>
        <v>2771.7678864000018</v>
      </c>
      <c r="V261" s="270" t="b">
        <f t="shared" si="190"/>
        <v>1</v>
      </c>
      <c r="W261" s="273">
        <f t="shared" si="191"/>
        <v>1.4E-3</v>
      </c>
      <c r="X261" s="270">
        <f t="shared" si="211"/>
        <v>2160.737520480001</v>
      </c>
      <c r="Y261" s="271">
        <f t="shared" si="179"/>
        <v>0.5</v>
      </c>
      <c r="Z261" s="270">
        <f t="shared" si="212"/>
        <v>1080.3687602400005</v>
      </c>
      <c r="AA261" s="270">
        <f t="shared" si="180"/>
        <v>1276.7994439200008</v>
      </c>
      <c r="AB261" s="270">
        <f t="shared" si="213"/>
        <v>1080.3687602400005</v>
      </c>
      <c r="AC261" s="274">
        <f t="shared" si="192"/>
        <v>0.2</v>
      </c>
      <c r="AD261" s="270">
        <f t="shared" si="214"/>
        <v>554.35357728000042</v>
      </c>
      <c r="AE261" s="270">
        <f t="shared" si="215"/>
        <v>890</v>
      </c>
      <c r="AF261" s="275">
        <f t="shared" si="199"/>
        <v>20</v>
      </c>
      <c r="AG261" s="276">
        <f t="shared" si="199"/>
        <v>1</v>
      </c>
      <c r="AH261" s="276">
        <f t="shared" si="199"/>
        <v>1.1000000000000001</v>
      </c>
      <c r="AI261" s="276">
        <f t="shared" si="199"/>
        <v>1.25</v>
      </c>
      <c r="AJ261" s="267">
        <f t="shared" si="199"/>
        <v>2010</v>
      </c>
      <c r="AK261" s="267">
        <f t="shared" si="216"/>
        <v>17</v>
      </c>
      <c r="AL261" s="271">
        <f t="shared" si="182"/>
        <v>0.02</v>
      </c>
      <c r="AM261" s="271">
        <f t="shared" si="217"/>
        <v>0.19999999999999996</v>
      </c>
      <c r="AN261" s="271">
        <f t="shared" si="218"/>
        <v>0.65999999999999992</v>
      </c>
      <c r="AO261" s="270">
        <f t="shared" si="219"/>
        <v>16153.499999999998</v>
      </c>
      <c r="AP261" s="272">
        <f t="shared" si="220"/>
        <v>0.6</v>
      </c>
      <c r="AQ261" s="270">
        <f t="shared" si="227"/>
        <v>9692.0999999999985</v>
      </c>
      <c r="AR261" s="270">
        <f t="shared" si="221"/>
        <v>2</v>
      </c>
      <c r="AS261" s="273">
        <f t="shared" si="193"/>
        <v>5.0000000000000001E-4</v>
      </c>
      <c r="AT261" s="270">
        <f t="shared" si="194"/>
        <v>0.60000000000000009</v>
      </c>
      <c r="AU261" s="270">
        <f t="shared" si="222"/>
        <v>4.2460499999999985</v>
      </c>
      <c r="AV261" s="271">
        <f t="shared" si="195"/>
        <v>0</v>
      </c>
      <c r="AW261" s="270">
        <f t="shared" si="223"/>
        <v>4.2460499999999985</v>
      </c>
      <c r="AX261" s="270">
        <f t="shared" si="183"/>
        <v>5.5649099999999994</v>
      </c>
      <c r="AY261" s="270">
        <f t="shared" si="224"/>
        <v>4.2460499999999985</v>
      </c>
      <c r="AZ261" s="129">
        <f t="shared" si="225"/>
        <v>4410.7362739200025</v>
      </c>
      <c r="BA261" s="277">
        <f t="shared" si="184"/>
        <v>1</v>
      </c>
      <c r="BB261" s="129">
        <f t="shared" si="226"/>
        <v>4410.7362739200025</v>
      </c>
    </row>
    <row r="262" spans="1:54" x14ac:dyDescent="0.2">
      <c r="A262" s="278">
        <f t="shared" si="185"/>
        <v>2027</v>
      </c>
      <c r="B262" s="123">
        <f t="shared" si="200"/>
        <v>9</v>
      </c>
      <c r="C262" s="257">
        <f t="shared" ref="C262:F277" si="228">C237</f>
        <v>2</v>
      </c>
      <c r="D262" s="258" t="str">
        <f t="shared" si="228"/>
        <v>단B</v>
      </c>
      <c r="E262" s="259">
        <f t="shared" si="228"/>
        <v>0</v>
      </c>
      <c r="F262" s="260">
        <f t="shared" si="228"/>
        <v>0.01</v>
      </c>
      <c r="G262" s="259">
        <f t="shared" si="201"/>
        <v>0</v>
      </c>
      <c r="H262" s="260">
        <f t="shared" si="202"/>
        <v>0.6</v>
      </c>
      <c r="I262" s="259">
        <f t="shared" si="186"/>
        <v>0</v>
      </c>
      <c r="J262" s="259">
        <f t="shared" si="203"/>
        <v>1</v>
      </c>
      <c r="K262" s="261">
        <f t="shared" si="204"/>
        <v>1.05</v>
      </c>
      <c r="L262" s="259">
        <f t="shared" si="205"/>
        <v>1</v>
      </c>
      <c r="M262" s="262">
        <f t="shared" si="187"/>
        <v>1E-3</v>
      </c>
      <c r="N262" s="259">
        <f t="shared" si="188"/>
        <v>0</v>
      </c>
      <c r="O262" s="259">
        <f t="shared" si="206"/>
        <v>0</v>
      </c>
      <c r="P262" s="260">
        <f t="shared" si="189"/>
        <v>0.5</v>
      </c>
      <c r="Q262" s="259" t="b">
        <f t="shared" si="207"/>
        <v>0</v>
      </c>
      <c r="R262" s="260">
        <f t="shared" si="208"/>
        <v>0.5</v>
      </c>
      <c r="S262" s="259">
        <f t="shared" si="209"/>
        <v>0</v>
      </c>
      <c r="T262" s="259">
        <f t="shared" si="178"/>
        <v>0</v>
      </c>
      <c r="U262" s="259">
        <f t="shared" si="210"/>
        <v>0</v>
      </c>
      <c r="V262" s="259" t="b">
        <f t="shared" si="190"/>
        <v>1</v>
      </c>
      <c r="W262" s="262">
        <f t="shared" si="191"/>
        <v>1.4E-3</v>
      </c>
      <c r="X262" s="259">
        <f t="shared" si="211"/>
        <v>0</v>
      </c>
      <c r="Y262" s="260">
        <f t="shared" si="179"/>
        <v>0.5</v>
      </c>
      <c r="Z262" s="259">
        <f t="shared" si="212"/>
        <v>0</v>
      </c>
      <c r="AA262" s="259">
        <f t="shared" si="180"/>
        <v>0</v>
      </c>
      <c r="AB262" s="259">
        <f t="shared" si="213"/>
        <v>0</v>
      </c>
      <c r="AC262" s="263">
        <f t="shared" si="192"/>
        <v>0.2</v>
      </c>
      <c r="AD262" s="259">
        <f t="shared" si="214"/>
        <v>0</v>
      </c>
      <c r="AE262" s="259">
        <f t="shared" si="215"/>
        <v>890</v>
      </c>
      <c r="AF262" s="264">
        <f t="shared" ref="AF262:AJ277" si="229">AF237</f>
        <v>40</v>
      </c>
      <c r="AG262" s="265">
        <f t="shared" si="229"/>
        <v>1</v>
      </c>
      <c r="AH262" s="265">
        <f t="shared" si="229"/>
        <v>1.1000000000000001</v>
      </c>
      <c r="AI262" s="265">
        <f t="shared" si="229"/>
        <v>1.25</v>
      </c>
      <c r="AJ262" s="278">
        <f t="shared" si="229"/>
        <v>2010</v>
      </c>
      <c r="AK262" s="278">
        <f t="shared" si="216"/>
        <v>17</v>
      </c>
      <c r="AL262" s="260">
        <f t="shared" si="182"/>
        <v>0.02</v>
      </c>
      <c r="AM262" s="260">
        <f t="shared" si="217"/>
        <v>0.19999999999999996</v>
      </c>
      <c r="AN262" s="260">
        <f t="shared" si="218"/>
        <v>0.65999999999999992</v>
      </c>
      <c r="AO262" s="259">
        <f t="shared" si="219"/>
        <v>32306.999999999996</v>
      </c>
      <c r="AP262" s="261">
        <f t="shared" si="220"/>
        <v>0.6</v>
      </c>
      <c r="AQ262" s="259">
        <f t="shared" si="227"/>
        <v>19384.199999999997</v>
      </c>
      <c r="AR262" s="259">
        <f t="shared" si="221"/>
        <v>3</v>
      </c>
      <c r="AS262" s="262">
        <f t="shared" si="193"/>
        <v>5.9999999999999995E-4</v>
      </c>
      <c r="AT262" s="259">
        <f t="shared" si="194"/>
        <v>1.899999999999999</v>
      </c>
      <c r="AU262" s="259">
        <f t="shared" si="222"/>
        <v>9.7305199999999985</v>
      </c>
      <c r="AV262" s="260">
        <f t="shared" si="195"/>
        <v>0</v>
      </c>
      <c r="AW262" s="259">
        <f t="shared" si="223"/>
        <v>9.7305199999999985</v>
      </c>
      <c r="AX262" s="259">
        <f t="shared" si="183"/>
        <v>10.304363999999998</v>
      </c>
      <c r="AY262" s="259">
        <f t="shared" si="224"/>
        <v>9.7305199999999985</v>
      </c>
      <c r="AZ262" s="92">
        <f t="shared" si="225"/>
        <v>9.7305199999999985</v>
      </c>
      <c r="BA262" s="266">
        <f t="shared" si="184"/>
        <v>2</v>
      </c>
      <c r="BB262" s="92">
        <f t="shared" si="226"/>
        <v>19.461039999999997</v>
      </c>
    </row>
    <row r="263" spans="1:54" x14ac:dyDescent="0.2">
      <c r="A263" s="278">
        <f t="shared" si="185"/>
        <v>2027</v>
      </c>
      <c r="B263" s="123">
        <f t="shared" si="200"/>
        <v>9</v>
      </c>
      <c r="C263" s="257">
        <f t="shared" si="228"/>
        <v>3</v>
      </c>
      <c r="D263" s="258" t="str">
        <f t="shared" si="228"/>
        <v>단C</v>
      </c>
      <c r="E263" s="259">
        <f t="shared" si="228"/>
        <v>0</v>
      </c>
      <c r="F263" s="260">
        <f t="shared" si="228"/>
        <v>0.02</v>
      </c>
      <c r="G263" s="259">
        <f t="shared" si="201"/>
        <v>0</v>
      </c>
      <c r="H263" s="260">
        <f t="shared" si="202"/>
        <v>0.6</v>
      </c>
      <c r="I263" s="259">
        <f t="shared" si="186"/>
        <v>0</v>
      </c>
      <c r="J263" s="259">
        <f t="shared" si="203"/>
        <v>1</v>
      </c>
      <c r="K263" s="261">
        <f t="shared" si="204"/>
        <v>1.05</v>
      </c>
      <c r="L263" s="259">
        <f t="shared" si="205"/>
        <v>1</v>
      </c>
      <c r="M263" s="262">
        <f t="shared" si="187"/>
        <v>1E-3</v>
      </c>
      <c r="N263" s="259">
        <f t="shared" si="188"/>
        <v>0</v>
      </c>
      <c r="O263" s="259">
        <f t="shared" si="206"/>
        <v>0</v>
      </c>
      <c r="P263" s="260">
        <f t="shared" si="189"/>
        <v>0.5</v>
      </c>
      <c r="Q263" s="259" t="b">
        <f t="shared" si="207"/>
        <v>0</v>
      </c>
      <c r="R263" s="260">
        <f t="shared" si="208"/>
        <v>0.5</v>
      </c>
      <c r="S263" s="259">
        <f t="shared" si="209"/>
        <v>0</v>
      </c>
      <c r="T263" s="259">
        <f t="shared" si="178"/>
        <v>0</v>
      </c>
      <c r="U263" s="259">
        <f t="shared" si="210"/>
        <v>0</v>
      </c>
      <c r="V263" s="259" t="b">
        <f t="shared" si="190"/>
        <v>1</v>
      </c>
      <c r="W263" s="262">
        <f t="shared" si="191"/>
        <v>1.4E-3</v>
      </c>
      <c r="X263" s="259">
        <f t="shared" si="211"/>
        <v>0</v>
      </c>
      <c r="Y263" s="260">
        <f t="shared" si="179"/>
        <v>0.5</v>
      </c>
      <c r="Z263" s="259">
        <f t="shared" si="212"/>
        <v>0</v>
      </c>
      <c r="AA263" s="259">
        <f t="shared" si="180"/>
        <v>0</v>
      </c>
      <c r="AB263" s="259">
        <f t="shared" si="213"/>
        <v>0</v>
      </c>
      <c r="AC263" s="263">
        <f t="shared" si="192"/>
        <v>0.2</v>
      </c>
      <c r="AD263" s="259">
        <f t="shared" si="214"/>
        <v>0</v>
      </c>
      <c r="AE263" s="259">
        <f t="shared" si="215"/>
        <v>890</v>
      </c>
      <c r="AF263" s="264">
        <f t="shared" si="229"/>
        <v>50</v>
      </c>
      <c r="AG263" s="265">
        <f t="shared" si="229"/>
        <v>1</v>
      </c>
      <c r="AH263" s="265">
        <f t="shared" si="229"/>
        <v>1.1000000000000001</v>
      </c>
      <c r="AI263" s="265">
        <f t="shared" si="229"/>
        <v>1.25</v>
      </c>
      <c r="AJ263" s="278">
        <f t="shared" si="229"/>
        <v>2010</v>
      </c>
      <c r="AK263" s="278">
        <f t="shared" si="216"/>
        <v>17</v>
      </c>
      <c r="AL263" s="260">
        <f t="shared" si="182"/>
        <v>0.02</v>
      </c>
      <c r="AM263" s="260">
        <f t="shared" si="217"/>
        <v>0.19999999999999996</v>
      </c>
      <c r="AN263" s="260">
        <f t="shared" si="218"/>
        <v>0.65999999999999992</v>
      </c>
      <c r="AO263" s="259">
        <f t="shared" si="219"/>
        <v>40383.75</v>
      </c>
      <c r="AP263" s="261">
        <f t="shared" si="220"/>
        <v>0.6</v>
      </c>
      <c r="AQ263" s="259">
        <f t="shared" si="227"/>
        <v>24230.25</v>
      </c>
      <c r="AR263" s="259">
        <f t="shared" si="221"/>
        <v>3</v>
      </c>
      <c r="AS263" s="262">
        <f t="shared" si="193"/>
        <v>5.9999999999999995E-4</v>
      </c>
      <c r="AT263" s="259">
        <f t="shared" si="194"/>
        <v>1.899999999999999</v>
      </c>
      <c r="AU263" s="259">
        <f t="shared" si="222"/>
        <v>12.63815</v>
      </c>
      <c r="AV263" s="260">
        <f t="shared" si="195"/>
        <v>0</v>
      </c>
      <c r="AW263" s="259">
        <f t="shared" si="223"/>
        <v>12.63815</v>
      </c>
      <c r="AX263" s="259">
        <f t="shared" si="183"/>
        <v>13.379205000000001</v>
      </c>
      <c r="AY263" s="259">
        <f t="shared" si="224"/>
        <v>12.63815</v>
      </c>
      <c r="AZ263" s="92">
        <f t="shared" si="225"/>
        <v>12.63815</v>
      </c>
      <c r="BA263" s="266">
        <f t="shared" si="184"/>
        <v>3</v>
      </c>
      <c r="BB263" s="92">
        <f t="shared" si="226"/>
        <v>37.914450000000002</v>
      </c>
    </row>
    <row r="264" spans="1:54" x14ac:dyDescent="0.2">
      <c r="A264" s="278">
        <f t="shared" si="185"/>
        <v>2027</v>
      </c>
      <c r="B264" s="123">
        <f t="shared" si="200"/>
        <v>9</v>
      </c>
      <c r="C264" s="257">
        <f t="shared" si="228"/>
        <v>4</v>
      </c>
      <c r="D264" s="258" t="str">
        <f t="shared" si="228"/>
        <v>단D</v>
      </c>
      <c r="E264" s="259">
        <f t="shared" si="228"/>
        <v>0</v>
      </c>
      <c r="F264" s="260">
        <f t="shared" si="228"/>
        <v>0.03</v>
      </c>
      <c r="G264" s="259">
        <f t="shared" si="201"/>
        <v>0</v>
      </c>
      <c r="H264" s="260">
        <f t="shared" si="202"/>
        <v>0.6</v>
      </c>
      <c r="I264" s="259">
        <f t="shared" si="186"/>
        <v>0</v>
      </c>
      <c r="J264" s="259">
        <f t="shared" si="203"/>
        <v>1</v>
      </c>
      <c r="K264" s="261">
        <f t="shared" si="204"/>
        <v>1.05</v>
      </c>
      <c r="L264" s="259">
        <f t="shared" si="205"/>
        <v>1</v>
      </c>
      <c r="M264" s="262">
        <f t="shared" si="187"/>
        <v>1E-3</v>
      </c>
      <c r="N264" s="259">
        <f t="shared" si="188"/>
        <v>0</v>
      </c>
      <c r="O264" s="259">
        <f t="shared" si="206"/>
        <v>0</v>
      </c>
      <c r="P264" s="260">
        <f t="shared" si="189"/>
        <v>0.5</v>
      </c>
      <c r="Q264" s="259" t="b">
        <f t="shared" si="207"/>
        <v>0</v>
      </c>
      <c r="R264" s="260">
        <f t="shared" si="208"/>
        <v>0.5</v>
      </c>
      <c r="S264" s="259">
        <f t="shared" si="209"/>
        <v>0</v>
      </c>
      <c r="T264" s="259">
        <f t="shared" si="178"/>
        <v>0</v>
      </c>
      <c r="U264" s="259">
        <f t="shared" si="210"/>
        <v>0</v>
      </c>
      <c r="V264" s="259" t="b">
        <f t="shared" si="190"/>
        <v>1</v>
      </c>
      <c r="W264" s="262">
        <f t="shared" si="191"/>
        <v>1.4E-3</v>
      </c>
      <c r="X264" s="259">
        <f t="shared" si="211"/>
        <v>0</v>
      </c>
      <c r="Y264" s="260">
        <f t="shared" si="179"/>
        <v>0.5</v>
      </c>
      <c r="Z264" s="259">
        <f t="shared" si="212"/>
        <v>0</v>
      </c>
      <c r="AA264" s="259">
        <f t="shared" si="180"/>
        <v>0</v>
      </c>
      <c r="AB264" s="259">
        <f t="shared" si="213"/>
        <v>0</v>
      </c>
      <c r="AC264" s="263">
        <f t="shared" si="192"/>
        <v>0.2</v>
      </c>
      <c r="AD264" s="259">
        <f t="shared" si="214"/>
        <v>0</v>
      </c>
      <c r="AE264" s="259">
        <f t="shared" si="215"/>
        <v>890</v>
      </c>
      <c r="AF264" s="264">
        <f t="shared" si="229"/>
        <v>60</v>
      </c>
      <c r="AG264" s="265">
        <f t="shared" si="229"/>
        <v>1</v>
      </c>
      <c r="AH264" s="265">
        <f t="shared" si="229"/>
        <v>1.1000000000000001</v>
      </c>
      <c r="AI264" s="265">
        <f t="shared" si="229"/>
        <v>1.25</v>
      </c>
      <c r="AJ264" s="278">
        <f t="shared" si="229"/>
        <v>2010</v>
      </c>
      <c r="AK264" s="278">
        <f t="shared" si="216"/>
        <v>17</v>
      </c>
      <c r="AL264" s="260">
        <f t="shared" si="182"/>
        <v>0.02</v>
      </c>
      <c r="AM264" s="260">
        <f t="shared" si="217"/>
        <v>0.19999999999999996</v>
      </c>
      <c r="AN264" s="260">
        <f t="shared" si="218"/>
        <v>0.65999999999999992</v>
      </c>
      <c r="AO264" s="259">
        <f t="shared" si="219"/>
        <v>48460.500000000007</v>
      </c>
      <c r="AP264" s="261">
        <f t="shared" si="220"/>
        <v>0.6</v>
      </c>
      <c r="AQ264" s="259">
        <f t="shared" si="227"/>
        <v>29076.300000000003</v>
      </c>
      <c r="AR264" s="259">
        <f t="shared" si="221"/>
        <v>4</v>
      </c>
      <c r="AS264" s="262">
        <f t="shared" si="193"/>
        <v>8.0000000000000004E-4</v>
      </c>
      <c r="AT264" s="259">
        <f t="shared" si="194"/>
        <v>7.1000000000000014</v>
      </c>
      <c r="AU264" s="259">
        <f t="shared" si="222"/>
        <v>16.161040000000003</v>
      </c>
      <c r="AV264" s="260">
        <f t="shared" si="195"/>
        <v>0</v>
      </c>
      <c r="AW264" s="259">
        <f t="shared" si="223"/>
        <v>16.161040000000003</v>
      </c>
      <c r="AX264" s="259">
        <f t="shared" si="183"/>
        <v>17.143728000000003</v>
      </c>
      <c r="AY264" s="259">
        <f t="shared" si="224"/>
        <v>16.161040000000003</v>
      </c>
      <c r="AZ264" s="92">
        <f t="shared" si="225"/>
        <v>16.161040000000003</v>
      </c>
      <c r="BA264" s="266">
        <f t="shared" si="184"/>
        <v>4</v>
      </c>
      <c r="BB264" s="92">
        <f t="shared" si="226"/>
        <v>64.644160000000014</v>
      </c>
    </row>
    <row r="265" spans="1:54" x14ac:dyDescent="0.2">
      <c r="A265" s="278">
        <f t="shared" si="185"/>
        <v>2027</v>
      </c>
      <c r="B265" s="123">
        <f t="shared" si="200"/>
        <v>9</v>
      </c>
      <c r="C265" s="257">
        <f t="shared" si="228"/>
        <v>5</v>
      </c>
      <c r="D265" s="258" t="str">
        <f t="shared" si="228"/>
        <v>단E</v>
      </c>
      <c r="E265" s="259">
        <f t="shared" si="228"/>
        <v>0</v>
      </c>
      <c r="F265" s="260">
        <f t="shared" si="228"/>
        <v>0.04</v>
      </c>
      <c r="G265" s="259">
        <f t="shared" si="201"/>
        <v>0</v>
      </c>
      <c r="H265" s="260">
        <f t="shared" si="202"/>
        <v>0.6</v>
      </c>
      <c r="I265" s="259">
        <f t="shared" si="186"/>
        <v>0</v>
      </c>
      <c r="J265" s="259">
        <f t="shared" si="203"/>
        <v>1</v>
      </c>
      <c r="K265" s="261">
        <f t="shared" si="204"/>
        <v>1.05</v>
      </c>
      <c r="L265" s="259">
        <f t="shared" si="205"/>
        <v>1</v>
      </c>
      <c r="M265" s="262">
        <f t="shared" si="187"/>
        <v>1E-3</v>
      </c>
      <c r="N265" s="259">
        <f t="shared" si="188"/>
        <v>0</v>
      </c>
      <c r="O265" s="259">
        <f t="shared" si="206"/>
        <v>0</v>
      </c>
      <c r="P265" s="260">
        <f t="shared" si="189"/>
        <v>0.25</v>
      </c>
      <c r="Q265" s="259" t="b">
        <f t="shared" si="207"/>
        <v>0</v>
      </c>
      <c r="R265" s="260">
        <f t="shared" si="208"/>
        <v>0.25</v>
      </c>
      <c r="S265" s="259">
        <f t="shared" si="209"/>
        <v>0</v>
      </c>
      <c r="T265" s="259">
        <f t="shared" si="178"/>
        <v>0</v>
      </c>
      <c r="U265" s="259">
        <f t="shared" si="210"/>
        <v>0</v>
      </c>
      <c r="V265" s="259" t="b">
        <f t="shared" si="190"/>
        <v>1</v>
      </c>
      <c r="W265" s="262">
        <f t="shared" si="191"/>
        <v>1.4E-3</v>
      </c>
      <c r="X265" s="259">
        <f t="shared" si="211"/>
        <v>0</v>
      </c>
      <c r="Y265" s="260">
        <f t="shared" si="179"/>
        <v>0.25</v>
      </c>
      <c r="Z265" s="259">
        <f t="shared" si="212"/>
        <v>0</v>
      </c>
      <c r="AA265" s="259">
        <f t="shared" si="180"/>
        <v>0</v>
      </c>
      <c r="AB265" s="259">
        <f t="shared" si="213"/>
        <v>0</v>
      </c>
      <c r="AC265" s="263">
        <f t="shared" si="192"/>
        <v>0.2</v>
      </c>
      <c r="AD265" s="259">
        <f t="shared" si="214"/>
        <v>0</v>
      </c>
      <c r="AE265" s="259">
        <f t="shared" si="215"/>
        <v>890</v>
      </c>
      <c r="AF265" s="264">
        <f t="shared" si="229"/>
        <v>85</v>
      </c>
      <c r="AG265" s="265">
        <f t="shared" si="229"/>
        <v>1</v>
      </c>
      <c r="AH265" s="265">
        <f t="shared" si="229"/>
        <v>1.1000000000000001</v>
      </c>
      <c r="AI265" s="265">
        <f t="shared" si="229"/>
        <v>1.25</v>
      </c>
      <c r="AJ265" s="278">
        <f t="shared" si="229"/>
        <v>2010</v>
      </c>
      <c r="AK265" s="278">
        <f t="shared" si="216"/>
        <v>17</v>
      </c>
      <c r="AL265" s="260">
        <f t="shared" si="182"/>
        <v>0.02</v>
      </c>
      <c r="AM265" s="260">
        <f t="shared" si="217"/>
        <v>0.19999999999999996</v>
      </c>
      <c r="AN265" s="260">
        <f t="shared" si="218"/>
        <v>0.65999999999999992</v>
      </c>
      <c r="AO265" s="259">
        <f t="shared" si="219"/>
        <v>68652.374999999985</v>
      </c>
      <c r="AP265" s="261">
        <f t="shared" si="220"/>
        <v>0.6</v>
      </c>
      <c r="AQ265" s="259">
        <f t="shared" si="227"/>
        <v>41191.424999999988</v>
      </c>
      <c r="AR265" s="259">
        <f t="shared" si="221"/>
        <v>5</v>
      </c>
      <c r="AS265" s="262">
        <f t="shared" si="193"/>
        <v>1E-3</v>
      </c>
      <c r="AT265" s="259">
        <f t="shared" si="194"/>
        <v>14.899999999999999</v>
      </c>
      <c r="AU265" s="259">
        <f t="shared" si="222"/>
        <v>26.29142499999999</v>
      </c>
      <c r="AV265" s="260">
        <f t="shared" si="195"/>
        <v>0</v>
      </c>
      <c r="AW265" s="259">
        <f t="shared" si="223"/>
        <v>26.29142499999999</v>
      </c>
      <c r="AX265" s="259">
        <f t="shared" si="183"/>
        <v>27.9152475</v>
      </c>
      <c r="AY265" s="259">
        <f t="shared" si="224"/>
        <v>26.29142499999999</v>
      </c>
      <c r="AZ265" s="92">
        <f t="shared" si="225"/>
        <v>26.29142499999999</v>
      </c>
      <c r="BA265" s="266">
        <f t="shared" si="184"/>
        <v>5</v>
      </c>
      <c r="BB265" s="92">
        <f t="shared" si="226"/>
        <v>131.45712499999996</v>
      </c>
    </row>
    <row r="266" spans="1:54" x14ac:dyDescent="0.2">
      <c r="A266" s="278">
        <f t="shared" si="185"/>
        <v>2027</v>
      </c>
      <c r="B266" s="123">
        <f t="shared" si="200"/>
        <v>9</v>
      </c>
      <c r="C266" s="257">
        <f t="shared" si="228"/>
        <v>6</v>
      </c>
      <c r="D266" s="258" t="str">
        <f t="shared" si="228"/>
        <v>단F</v>
      </c>
      <c r="E266" s="259">
        <f t="shared" si="228"/>
        <v>0</v>
      </c>
      <c r="F266" s="260">
        <f t="shared" si="228"/>
        <v>0.05</v>
      </c>
      <c r="G266" s="259">
        <f t="shared" si="201"/>
        <v>0</v>
      </c>
      <c r="H266" s="260">
        <f t="shared" si="202"/>
        <v>0.6</v>
      </c>
      <c r="I266" s="259">
        <f t="shared" si="186"/>
        <v>0</v>
      </c>
      <c r="J266" s="259">
        <f t="shared" si="203"/>
        <v>1</v>
      </c>
      <c r="K266" s="261">
        <f t="shared" si="204"/>
        <v>1.05</v>
      </c>
      <c r="L266" s="259">
        <f t="shared" si="205"/>
        <v>1</v>
      </c>
      <c r="M266" s="262">
        <f t="shared" si="187"/>
        <v>1E-3</v>
      </c>
      <c r="N266" s="259">
        <f t="shared" si="188"/>
        <v>0</v>
      </c>
      <c r="O266" s="259">
        <f t="shared" si="206"/>
        <v>0</v>
      </c>
      <c r="P266" s="260">
        <f t="shared" si="189"/>
        <v>0</v>
      </c>
      <c r="Q266" s="259" t="b">
        <f t="shared" si="207"/>
        <v>0</v>
      </c>
      <c r="R266" s="260">
        <f t="shared" si="208"/>
        <v>0</v>
      </c>
      <c r="S266" s="259">
        <f t="shared" si="209"/>
        <v>0</v>
      </c>
      <c r="T266" s="259">
        <f t="shared" si="178"/>
        <v>0</v>
      </c>
      <c r="U266" s="259">
        <f t="shared" si="210"/>
        <v>0</v>
      </c>
      <c r="V266" s="259" t="b">
        <f t="shared" si="190"/>
        <v>1</v>
      </c>
      <c r="W266" s="262">
        <f t="shared" si="191"/>
        <v>1.4E-3</v>
      </c>
      <c r="X266" s="259">
        <f t="shared" si="211"/>
        <v>0</v>
      </c>
      <c r="Y266" s="260">
        <f t="shared" si="179"/>
        <v>0</v>
      </c>
      <c r="Z266" s="259">
        <f t="shared" si="212"/>
        <v>0</v>
      </c>
      <c r="AA266" s="259">
        <f t="shared" si="180"/>
        <v>0</v>
      </c>
      <c r="AB266" s="259">
        <f t="shared" si="213"/>
        <v>0</v>
      </c>
      <c r="AC266" s="263">
        <f t="shared" si="192"/>
        <v>0.2</v>
      </c>
      <c r="AD266" s="259">
        <f t="shared" si="214"/>
        <v>0</v>
      </c>
      <c r="AE266" s="259">
        <f t="shared" si="215"/>
        <v>890</v>
      </c>
      <c r="AF266" s="264">
        <f t="shared" si="229"/>
        <v>90</v>
      </c>
      <c r="AG266" s="265">
        <f t="shared" si="229"/>
        <v>1</v>
      </c>
      <c r="AH266" s="265">
        <f t="shared" si="229"/>
        <v>1.1000000000000001</v>
      </c>
      <c r="AI266" s="265">
        <f t="shared" si="229"/>
        <v>1.25</v>
      </c>
      <c r="AJ266" s="278">
        <f t="shared" si="229"/>
        <v>2010</v>
      </c>
      <c r="AK266" s="278">
        <f t="shared" si="216"/>
        <v>17</v>
      </c>
      <c r="AL266" s="260">
        <f t="shared" si="182"/>
        <v>0.02</v>
      </c>
      <c r="AM266" s="260">
        <f t="shared" si="217"/>
        <v>0.19999999999999996</v>
      </c>
      <c r="AN266" s="260">
        <f t="shared" si="218"/>
        <v>0.65999999999999992</v>
      </c>
      <c r="AO266" s="259">
        <f t="shared" si="219"/>
        <v>72690.749999999985</v>
      </c>
      <c r="AP266" s="261">
        <f t="shared" si="220"/>
        <v>0.6</v>
      </c>
      <c r="AQ266" s="259">
        <f t="shared" si="227"/>
        <v>43614.44999999999</v>
      </c>
      <c r="AR266" s="259">
        <f t="shared" si="221"/>
        <v>5</v>
      </c>
      <c r="AS266" s="262">
        <f t="shared" si="193"/>
        <v>1E-3</v>
      </c>
      <c r="AT266" s="259">
        <f t="shared" si="194"/>
        <v>14.899999999999999</v>
      </c>
      <c r="AU266" s="259">
        <f t="shared" si="222"/>
        <v>28.714449999999992</v>
      </c>
      <c r="AV266" s="260">
        <f t="shared" si="195"/>
        <v>0</v>
      </c>
      <c r="AW266" s="259">
        <f t="shared" si="223"/>
        <v>28.714449999999992</v>
      </c>
      <c r="AX266" s="259">
        <f t="shared" si="183"/>
        <v>30.477615</v>
      </c>
      <c r="AY266" s="259">
        <f t="shared" si="224"/>
        <v>28.714449999999992</v>
      </c>
      <c r="AZ266" s="92">
        <f t="shared" si="225"/>
        <v>28.714449999999992</v>
      </c>
      <c r="BA266" s="266">
        <f t="shared" si="184"/>
        <v>5</v>
      </c>
      <c r="BB266" s="92">
        <f t="shared" si="226"/>
        <v>143.57224999999997</v>
      </c>
    </row>
    <row r="267" spans="1:54" x14ac:dyDescent="0.2">
      <c r="A267" s="278">
        <f t="shared" si="185"/>
        <v>2027</v>
      </c>
      <c r="B267" s="123">
        <f t="shared" si="200"/>
        <v>9</v>
      </c>
      <c r="C267" s="257">
        <f t="shared" si="228"/>
        <v>7</v>
      </c>
      <c r="D267" s="258" t="str">
        <f t="shared" si="228"/>
        <v>장A</v>
      </c>
      <c r="E267" s="259">
        <f t="shared" si="228"/>
        <v>0</v>
      </c>
      <c r="F267" s="260">
        <f t="shared" si="228"/>
        <v>0.01</v>
      </c>
      <c r="G267" s="259">
        <f t="shared" si="201"/>
        <v>0</v>
      </c>
      <c r="H267" s="260">
        <f t="shared" si="202"/>
        <v>0.6</v>
      </c>
      <c r="I267" s="259">
        <f t="shared" si="186"/>
        <v>0</v>
      </c>
      <c r="J267" s="259">
        <f t="shared" si="203"/>
        <v>1</v>
      </c>
      <c r="K267" s="261">
        <f t="shared" si="204"/>
        <v>1.05</v>
      </c>
      <c r="L267" s="259">
        <f t="shared" si="205"/>
        <v>1</v>
      </c>
      <c r="M267" s="262">
        <f t="shared" si="187"/>
        <v>1E-3</v>
      </c>
      <c r="N267" s="259">
        <f t="shared" si="188"/>
        <v>0</v>
      </c>
      <c r="O267" s="259">
        <f t="shared" si="206"/>
        <v>0</v>
      </c>
      <c r="P267" s="260">
        <f t="shared" si="189"/>
        <v>1</v>
      </c>
      <c r="Q267" s="259" t="b">
        <f t="shared" si="207"/>
        <v>0</v>
      </c>
      <c r="R267" s="260">
        <f t="shared" si="208"/>
        <v>1</v>
      </c>
      <c r="S267" s="259">
        <f t="shared" si="209"/>
        <v>0</v>
      </c>
      <c r="T267" s="259">
        <f t="shared" si="178"/>
        <v>0</v>
      </c>
      <c r="U267" s="259">
        <f t="shared" si="210"/>
        <v>0</v>
      </c>
      <c r="V267" s="259" t="b">
        <f t="shared" si="190"/>
        <v>1</v>
      </c>
      <c r="W267" s="262">
        <f t="shared" si="191"/>
        <v>1.4E-3</v>
      </c>
      <c r="X267" s="259">
        <f t="shared" si="211"/>
        <v>0</v>
      </c>
      <c r="Y267" s="260">
        <f t="shared" si="179"/>
        <v>1</v>
      </c>
      <c r="Z267" s="259">
        <f t="shared" si="212"/>
        <v>0</v>
      </c>
      <c r="AA267" s="259">
        <f t="shared" si="180"/>
        <v>0</v>
      </c>
      <c r="AB267" s="259">
        <f t="shared" si="213"/>
        <v>0</v>
      </c>
      <c r="AC267" s="263">
        <f t="shared" si="192"/>
        <v>0.2</v>
      </c>
      <c r="AD267" s="259">
        <f t="shared" si="214"/>
        <v>0</v>
      </c>
      <c r="AE267" s="259">
        <f t="shared" si="215"/>
        <v>890</v>
      </c>
      <c r="AF267" s="264">
        <f t="shared" si="229"/>
        <v>30</v>
      </c>
      <c r="AG267" s="265">
        <f t="shared" si="229"/>
        <v>1</v>
      </c>
      <c r="AH267" s="265">
        <f t="shared" si="229"/>
        <v>1.1000000000000001</v>
      </c>
      <c r="AI267" s="265">
        <f t="shared" si="229"/>
        <v>1.25</v>
      </c>
      <c r="AJ267" s="278">
        <f t="shared" si="229"/>
        <v>2010</v>
      </c>
      <c r="AK267" s="278">
        <f t="shared" si="216"/>
        <v>17</v>
      </c>
      <c r="AL267" s="260">
        <f t="shared" si="182"/>
        <v>0.02</v>
      </c>
      <c r="AM267" s="260">
        <f t="shared" si="217"/>
        <v>0.19999999999999996</v>
      </c>
      <c r="AN267" s="260">
        <f t="shared" si="218"/>
        <v>0.65999999999999992</v>
      </c>
      <c r="AO267" s="259">
        <f t="shared" si="219"/>
        <v>24230.250000000004</v>
      </c>
      <c r="AP267" s="261">
        <f t="shared" si="220"/>
        <v>0.6</v>
      </c>
      <c r="AQ267" s="259">
        <f t="shared" si="227"/>
        <v>14538.150000000001</v>
      </c>
      <c r="AR267" s="259">
        <f t="shared" si="221"/>
        <v>3</v>
      </c>
      <c r="AS267" s="262">
        <f t="shared" si="193"/>
        <v>5.9999999999999995E-4</v>
      </c>
      <c r="AT267" s="259">
        <f t="shared" si="194"/>
        <v>1.899999999999999</v>
      </c>
      <c r="AU267" s="259">
        <f t="shared" si="222"/>
        <v>6.822890000000001</v>
      </c>
      <c r="AV267" s="260">
        <f t="shared" si="195"/>
        <v>0</v>
      </c>
      <c r="AW267" s="259">
        <f t="shared" si="223"/>
        <v>6.822890000000001</v>
      </c>
      <c r="AX267" s="259">
        <f t="shared" si="183"/>
        <v>7.229523000000003</v>
      </c>
      <c r="AY267" s="259">
        <f t="shared" si="224"/>
        <v>6.822890000000001</v>
      </c>
      <c r="AZ267" s="92">
        <f t="shared" si="225"/>
        <v>6.822890000000001</v>
      </c>
      <c r="BA267" s="266">
        <f t="shared" si="184"/>
        <v>5</v>
      </c>
      <c r="BB267" s="92">
        <f t="shared" si="226"/>
        <v>34.114450000000005</v>
      </c>
    </row>
    <row r="268" spans="1:54" x14ac:dyDescent="0.2">
      <c r="A268" s="278">
        <f t="shared" si="185"/>
        <v>2027</v>
      </c>
      <c r="B268" s="123">
        <f t="shared" si="200"/>
        <v>9</v>
      </c>
      <c r="C268" s="257">
        <f t="shared" si="228"/>
        <v>8</v>
      </c>
      <c r="D268" s="258" t="str">
        <f t="shared" si="228"/>
        <v>장B</v>
      </c>
      <c r="E268" s="259">
        <f t="shared" si="228"/>
        <v>0</v>
      </c>
      <c r="F268" s="260">
        <f t="shared" si="228"/>
        <v>0.02</v>
      </c>
      <c r="G268" s="259">
        <f t="shared" si="201"/>
        <v>0</v>
      </c>
      <c r="H268" s="260">
        <f t="shared" si="202"/>
        <v>0.6</v>
      </c>
      <c r="I268" s="259">
        <f t="shared" si="186"/>
        <v>0</v>
      </c>
      <c r="J268" s="259">
        <f t="shared" si="203"/>
        <v>1</v>
      </c>
      <c r="K268" s="261">
        <f t="shared" si="204"/>
        <v>1.05</v>
      </c>
      <c r="L268" s="259">
        <f t="shared" si="205"/>
        <v>1</v>
      </c>
      <c r="M268" s="262">
        <f t="shared" si="187"/>
        <v>1E-3</v>
      </c>
      <c r="N268" s="259">
        <f t="shared" si="188"/>
        <v>0</v>
      </c>
      <c r="O268" s="259">
        <f t="shared" si="206"/>
        <v>0</v>
      </c>
      <c r="P268" s="260">
        <f t="shared" si="189"/>
        <v>0.75</v>
      </c>
      <c r="Q268" s="259" t="b">
        <f t="shared" si="207"/>
        <v>0</v>
      </c>
      <c r="R268" s="260">
        <f t="shared" si="208"/>
        <v>0.75</v>
      </c>
      <c r="S268" s="259">
        <f t="shared" si="209"/>
        <v>0</v>
      </c>
      <c r="T268" s="259">
        <f t="shared" si="178"/>
        <v>0</v>
      </c>
      <c r="U268" s="259">
        <f t="shared" si="210"/>
        <v>0</v>
      </c>
      <c r="V268" s="259" t="b">
        <f t="shared" si="190"/>
        <v>1</v>
      </c>
      <c r="W268" s="262">
        <f t="shared" si="191"/>
        <v>1.4E-3</v>
      </c>
      <c r="X268" s="259">
        <f t="shared" si="211"/>
        <v>0</v>
      </c>
      <c r="Y268" s="260">
        <f t="shared" si="179"/>
        <v>0.75</v>
      </c>
      <c r="Z268" s="259">
        <f t="shared" si="212"/>
        <v>0</v>
      </c>
      <c r="AA268" s="259">
        <f t="shared" si="180"/>
        <v>0</v>
      </c>
      <c r="AB268" s="259">
        <f t="shared" si="213"/>
        <v>0</v>
      </c>
      <c r="AC268" s="263">
        <f t="shared" si="192"/>
        <v>0.2</v>
      </c>
      <c r="AD268" s="259">
        <f t="shared" si="214"/>
        <v>0</v>
      </c>
      <c r="AE268" s="259">
        <f t="shared" si="215"/>
        <v>890</v>
      </c>
      <c r="AF268" s="264">
        <f t="shared" si="229"/>
        <v>50</v>
      </c>
      <c r="AG268" s="265">
        <f t="shared" si="229"/>
        <v>1</v>
      </c>
      <c r="AH268" s="265">
        <f t="shared" si="229"/>
        <v>1.1000000000000001</v>
      </c>
      <c r="AI268" s="265">
        <f t="shared" si="229"/>
        <v>1.25</v>
      </c>
      <c r="AJ268" s="278">
        <f t="shared" si="229"/>
        <v>2010</v>
      </c>
      <c r="AK268" s="278">
        <f t="shared" si="216"/>
        <v>17</v>
      </c>
      <c r="AL268" s="260">
        <f t="shared" si="182"/>
        <v>0.02</v>
      </c>
      <c r="AM268" s="260">
        <f t="shared" si="217"/>
        <v>0.19999999999999996</v>
      </c>
      <c r="AN268" s="260">
        <f t="shared" si="218"/>
        <v>0.65999999999999992</v>
      </c>
      <c r="AO268" s="259">
        <f t="shared" si="219"/>
        <v>40383.75</v>
      </c>
      <c r="AP268" s="261">
        <f t="shared" si="220"/>
        <v>0.6</v>
      </c>
      <c r="AQ268" s="259">
        <f t="shared" si="227"/>
        <v>24230.25</v>
      </c>
      <c r="AR268" s="259">
        <f t="shared" si="221"/>
        <v>3</v>
      </c>
      <c r="AS268" s="262">
        <f t="shared" si="193"/>
        <v>5.9999999999999995E-4</v>
      </c>
      <c r="AT268" s="259">
        <f t="shared" si="194"/>
        <v>1.899999999999999</v>
      </c>
      <c r="AU268" s="259">
        <f t="shared" si="222"/>
        <v>12.63815</v>
      </c>
      <c r="AV268" s="260">
        <f t="shared" si="195"/>
        <v>0</v>
      </c>
      <c r="AW268" s="259">
        <f t="shared" si="223"/>
        <v>12.63815</v>
      </c>
      <c r="AX268" s="259">
        <f t="shared" si="183"/>
        <v>13.379205000000001</v>
      </c>
      <c r="AY268" s="259">
        <f t="shared" si="224"/>
        <v>12.63815</v>
      </c>
      <c r="AZ268" s="92">
        <f t="shared" si="225"/>
        <v>12.63815</v>
      </c>
      <c r="BA268" s="266">
        <f t="shared" si="184"/>
        <v>4</v>
      </c>
      <c r="BB268" s="92">
        <f t="shared" si="226"/>
        <v>50.552599999999998</v>
      </c>
    </row>
    <row r="269" spans="1:54" x14ac:dyDescent="0.2">
      <c r="A269" s="278">
        <f t="shared" si="185"/>
        <v>2027</v>
      </c>
      <c r="B269" s="123">
        <f t="shared" si="200"/>
        <v>9</v>
      </c>
      <c r="C269" s="257">
        <f t="shared" si="228"/>
        <v>9</v>
      </c>
      <c r="D269" s="258" t="str">
        <f t="shared" si="228"/>
        <v>장C</v>
      </c>
      <c r="E269" s="259">
        <f t="shared" si="228"/>
        <v>0</v>
      </c>
      <c r="F269" s="260">
        <f t="shared" si="228"/>
        <v>0.01</v>
      </c>
      <c r="G269" s="259">
        <f t="shared" si="201"/>
        <v>0</v>
      </c>
      <c r="H269" s="260">
        <f t="shared" si="202"/>
        <v>0.6</v>
      </c>
      <c r="I269" s="259">
        <f t="shared" si="186"/>
        <v>0</v>
      </c>
      <c r="J269" s="259">
        <f t="shared" si="203"/>
        <v>1</v>
      </c>
      <c r="K269" s="261">
        <f t="shared" si="204"/>
        <v>1.05</v>
      </c>
      <c r="L269" s="259">
        <f t="shared" si="205"/>
        <v>1</v>
      </c>
      <c r="M269" s="262">
        <f t="shared" si="187"/>
        <v>1E-3</v>
      </c>
      <c r="N269" s="259">
        <f t="shared" si="188"/>
        <v>0</v>
      </c>
      <c r="O269" s="259">
        <f t="shared" si="206"/>
        <v>0</v>
      </c>
      <c r="P269" s="260">
        <f t="shared" si="189"/>
        <v>0.75</v>
      </c>
      <c r="Q269" s="259" t="b">
        <f t="shared" si="207"/>
        <v>0</v>
      </c>
      <c r="R269" s="260">
        <f t="shared" si="208"/>
        <v>0.75</v>
      </c>
      <c r="S269" s="259">
        <f t="shared" si="209"/>
        <v>0</v>
      </c>
      <c r="T269" s="259">
        <f t="shared" si="178"/>
        <v>0</v>
      </c>
      <c r="U269" s="259">
        <f t="shared" si="210"/>
        <v>0</v>
      </c>
      <c r="V269" s="259" t="b">
        <f t="shared" si="190"/>
        <v>1</v>
      </c>
      <c r="W269" s="262">
        <f t="shared" si="191"/>
        <v>1.4E-3</v>
      </c>
      <c r="X269" s="259">
        <f t="shared" si="211"/>
        <v>0</v>
      </c>
      <c r="Y269" s="260">
        <f t="shared" si="179"/>
        <v>0.75</v>
      </c>
      <c r="Z269" s="259">
        <f t="shared" si="212"/>
        <v>0</v>
      </c>
      <c r="AA269" s="259">
        <f t="shared" si="180"/>
        <v>0</v>
      </c>
      <c r="AB269" s="259">
        <f t="shared" si="213"/>
        <v>0</v>
      </c>
      <c r="AC269" s="263">
        <f t="shared" si="192"/>
        <v>0.2</v>
      </c>
      <c r="AD269" s="259">
        <f t="shared" si="214"/>
        <v>0</v>
      </c>
      <c r="AE269" s="259">
        <f t="shared" si="215"/>
        <v>890</v>
      </c>
      <c r="AF269" s="264">
        <f t="shared" si="229"/>
        <v>60</v>
      </c>
      <c r="AG269" s="265">
        <f t="shared" si="229"/>
        <v>1</v>
      </c>
      <c r="AH269" s="265">
        <f t="shared" si="229"/>
        <v>1.1000000000000001</v>
      </c>
      <c r="AI269" s="265">
        <f t="shared" si="229"/>
        <v>1.25</v>
      </c>
      <c r="AJ269" s="278">
        <f t="shared" si="229"/>
        <v>2010</v>
      </c>
      <c r="AK269" s="278">
        <f t="shared" si="216"/>
        <v>17</v>
      </c>
      <c r="AL269" s="260">
        <f t="shared" si="182"/>
        <v>0.02</v>
      </c>
      <c r="AM269" s="260">
        <f t="shared" si="217"/>
        <v>0.19999999999999996</v>
      </c>
      <c r="AN269" s="260">
        <f t="shared" si="218"/>
        <v>0.65999999999999992</v>
      </c>
      <c r="AO269" s="259">
        <f t="shared" si="219"/>
        <v>48460.500000000007</v>
      </c>
      <c r="AP269" s="261">
        <f t="shared" si="220"/>
        <v>0.6</v>
      </c>
      <c r="AQ269" s="259">
        <f t="shared" si="227"/>
        <v>29076.300000000003</v>
      </c>
      <c r="AR269" s="259">
        <f t="shared" si="221"/>
        <v>4</v>
      </c>
      <c r="AS269" s="262">
        <f t="shared" si="193"/>
        <v>8.0000000000000004E-4</v>
      </c>
      <c r="AT269" s="259">
        <f t="shared" si="194"/>
        <v>7.1000000000000014</v>
      </c>
      <c r="AU269" s="259">
        <f t="shared" si="222"/>
        <v>16.161040000000003</v>
      </c>
      <c r="AV269" s="260">
        <f t="shared" si="195"/>
        <v>0</v>
      </c>
      <c r="AW269" s="259">
        <f t="shared" si="223"/>
        <v>16.161040000000003</v>
      </c>
      <c r="AX269" s="259">
        <f t="shared" si="183"/>
        <v>17.143728000000003</v>
      </c>
      <c r="AY269" s="259">
        <f t="shared" si="224"/>
        <v>16.161040000000003</v>
      </c>
      <c r="AZ269" s="92">
        <f t="shared" si="225"/>
        <v>16.161040000000003</v>
      </c>
      <c r="BA269" s="266">
        <f t="shared" si="184"/>
        <v>3</v>
      </c>
      <c r="BB269" s="92">
        <f t="shared" si="226"/>
        <v>48.483120000000014</v>
      </c>
    </row>
    <row r="270" spans="1:54" x14ac:dyDescent="0.2">
      <c r="A270" s="278">
        <f t="shared" si="185"/>
        <v>2027</v>
      </c>
      <c r="B270" s="123">
        <f t="shared" si="200"/>
        <v>9</v>
      </c>
      <c r="C270" s="257">
        <f t="shared" si="228"/>
        <v>10</v>
      </c>
      <c r="D270" s="258" t="str">
        <f t="shared" si="228"/>
        <v>장D</v>
      </c>
      <c r="E270" s="259">
        <f t="shared" si="228"/>
        <v>0</v>
      </c>
      <c r="F270" s="260">
        <f t="shared" si="228"/>
        <v>0.03</v>
      </c>
      <c r="G270" s="259">
        <f t="shared" si="201"/>
        <v>0</v>
      </c>
      <c r="H270" s="260">
        <f t="shared" si="202"/>
        <v>0.6</v>
      </c>
      <c r="I270" s="259">
        <f t="shared" si="186"/>
        <v>0</v>
      </c>
      <c r="J270" s="259">
        <f t="shared" si="203"/>
        <v>1</v>
      </c>
      <c r="K270" s="261">
        <f t="shared" si="204"/>
        <v>1.05</v>
      </c>
      <c r="L270" s="259">
        <f t="shared" si="205"/>
        <v>1</v>
      </c>
      <c r="M270" s="262">
        <f t="shared" si="187"/>
        <v>1E-3</v>
      </c>
      <c r="N270" s="259">
        <f t="shared" si="188"/>
        <v>0</v>
      </c>
      <c r="O270" s="259">
        <f t="shared" si="206"/>
        <v>0</v>
      </c>
      <c r="P270" s="260">
        <f t="shared" si="189"/>
        <v>0</v>
      </c>
      <c r="Q270" s="259" t="b">
        <f t="shared" si="207"/>
        <v>0</v>
      </c>
      <c r="R270" s="260">
        <f t="shared" si="208"/>
        <v>0</v>
      </c>
      <c r="S270" s="259">
        <f t="shared" si="209"/>
        <v>0</v>
      </c>
      <c r="T270" s="259">
        <f t="shared" si="178"/>
        <v>0</v>
      </c>
      <c r="U270" s="259">
        <f t="shared" si="210"/>
        <v>0</v>
      </c>
      <c r="V270" s="259" t="b">
        <f t="shared" si="190"/>
        <v>1</v>
      </c>
      <c r="W270" s="262">
        <f t="shared" si="191"/>
        <v>1.4E-3</v>
      </c>
      <c r="X270" s="259">
        <f t="shared" si="211"/>
        <v>0</v>
      </c>
      <c r="Y270" s="260">
        <f t="shared" si="179"/>
        <v>0</v>
      </c>
      <c r="Z270" s="259">
        <f t="shared" si="212"/>
        <v>0</v>
      </c>
      <c r="AA270" s="259">
        <f t="shared" si="180"/>
        <v>0</v>
      </c>
      <c r="AB270" s="259">
        <f t="shared" si="213"/>
        <v>0</v>
      </c>
      <c r="AC270" s="263">
        <f t="shared" si="192"/>
        <v>0.2</v>
      </c>
      <c r="AD270" s="259">
        <f t="shared" si="214"/>
        <v>0</v>
      </c>
      <c r="AE270" s="259">
        <f t="shared" si="215"/>
        <v>890</v>
      </c>
      <c r="AF270" s="264">
        <f t="shared" si="229"/>
        <v>90</v>
      </c>
      <c r="AG270" s="265">
        <f t="shared" si="229"/>
        <v>1</v>
      </c>
      <c r="AH270" s="265">
        <f t="shared" si="229"/>
        <v>1.1000000000000001</v>
      </c>
      <c r="AI270" s="265">
        <f t="shared" si="229"/>
        <v>1.25</v>
      </c>
      <c r="AJ270" s="278">
        <f t="shared" si="229"/>
        <v>2010</v>
      </c>
      <c r="AK270" s="278">
        <f t="shared" si="216"/>
        <v>17</v>
      </c>
      <c r="AL270" s="260">
        <f t="shared" si="182"/>
        <v>0.02</v>
      </c>
      <c r="AM270" s="260">
        <f t="shared" si="217"/>
        <v>0.19999999999999996</v>
      </c>
      <c r="AN270" s="260">
        <f t="shared" si="218"/>
        <v>0.65999999999999992</v>
      </c>
      <c r="AO270" s="259">
        <f t="shared" si="219"/>
        <v>72690.749999999985</v>
      </c>
      <c r="AP270" s="261">
        <f t="shared" si="220"/>
        <v>0.6</v>
      </c>
      <c r="AQ270" s="259">
        <f t="shared" si="227"/>
        <v>43614.44999999999</v>
      </c>
      <c r="AR270" s="259">
        <f t="shared" si="221"/>
        <v>5</v>
      </c>
      <c r="AS270" s="262">
        <f t="shared" si="193"/>
        <v>1E-3</v>
      </c>
      <c r="AT270" s="259">
        <f t="shared" si="194"/>
        <v>14.899999999999999</v>
      </c>
      <c r="AU270" s="259">
        <f t="shared" si="222"/>
        <v>28.714449999999992</v>
      </c>
      <c r="AV270" s="260">
        <f t="shared" si="195"/>
        <v>0</v>
      </c>
      <c r="AW270" s="259">
        <f t="shared" si="223"/>
        <v>28.714449999999992</v>
      </c>
      <c r="AX270" s="259">
        <f t="shared" si="183"/>
        <v>30.477615</v>
      </c>
      <c r="AY270" s="259">
        <f t="shared" si="224"/>
        <v>28.714449999999992</v>
      </c>
      <c r="AZ270" s="92">
        <f t="shared" si="225"/>
        <v>28.714449999999992</v>
      </c>
      <c r="BA270" s="266">
        <f t="shared" si="184"/>
        <v>2</v>
      </c>
      <c r="BB270" s="92">
        <f t="shared" si="226"/>
        <v>57.428899999999985</v>
      </c>
    </row>
    <row r="271" spans="1:54" x14ac:dyDescent="0.2">
      <c r="A271" s="278">
        <f t="shared" si="185"/>
        <v>2027</v>
      </c>
      <c r="B271" s="123">
        <f t="shared" si="200"/>
        <v>9</v>
      </c>
      <c r="C271" s="257">
        <f t="shared" si="228"/>
        <v>11</v>
      </c>
      <c r="D271" s="258" t="str">
        <f t="shared" si="228"/>
        <v>미등록A</v>
      </c>
      <c r="E271" s="259">
        <f t="shared" si="228"/>
        <v>0</v>
      </c>
      <c r="F271" s="260">
        <f t="shared" si="228"/>
        <v>0.01</v>
      </c>
      <c r="G271" s="259">
        <f t="shared" si="201"/>
        <v>0</v>
      </c>
      <c r="H271" s="260">
        <f t="shared" si="202"/>
        <v>0.6</v>
      </c>
      <c r="I271" s="259">
        <f t="shared" si="186"/>
        <v>0</v>
      </c>
      <c r="J271" s="259">
        <f t="shared" si="203"/>
        <v>1</v>
      </c>
      <c r="K271" s="261">
        <f t="shared" si="204"/>
        <v>1.05</v>
      </c>
      <c r="L271" s="259">
        <f t="shared" si="205"/>
        <v>1</v>
      </c>
      <c r="M271" s="262">
        <f t="shared" si="187"/>
        <v>1E-3</v>
      </c>
      <c r="N271" s="259">
        <f t="shared" si="188"/>
        <v>0</v>
      </c>
      <c r="O271" s="259">
        <f t="shared" si="206"/>
        <v>0</v>
      </c>
      <c r="P271" s="260">
        <f t="shared" si="189"/>
        <v>0</v>
      </c>
      <c r="Q271" s="259" t="b">
        <f t="shared" si="207"/>
        <v>0</v>
      </c>
      <c r="R271" s="260">
        <f t="shared" si="208"/>
        <v>0</v>
      </c>
      <c r="S271" s="259">
        <f t="shared" si="209"/>
        <v>0</v>
      </c>
      <c r="T271" s="259">
        <f t="shared" si="178"/>
        <v>0</v>
      </c>
      <c r="U271" s="259">
        <f t="shared" si="210"/>
        <v>0</v>
      </c>
      <c r="V271" s="259" t="b">
        <f t="shared" si="190"/>
        <v>1</v>
      </c>
      <c r="W271" s="262">
        <f t="shared" si="191"/>
        <v>1.4E-3</v>
      </c>
      <c r="X271" s="259">
        <f t="shared" si="211"/>
        <v>0</v>
      </c>
      <c r="Y271" s="260">
        <f t="shared" si="179"/>
        <v>0</v>
      </c>
      <c r="Z271" s="259">
        <f t="shared" si="212"/>
        <v>0</v>
      </c>
      <c r="AA271" s="259">
        <f t="shared" si="180"/>
        <v>0</v>
      </c>
      <c r="AB271" s="259">
        <f t="shared" si="213"/>
        <v>0</v>
      </c>
      <c r="AC271" s="263">
        <f t="shared" si="192"/>
        <v>0.2</v>
      </c>
      <c r="AD271" s="259">
        <f t="shared" si="214"/>
        <v>0</v>
      </c>
      <c r="AE271" s="259">
        <f t="shared" si="215"/>
        <v>890</v>
      </c>
      <c r="AF271" s="264">
        <f t="shared" si="229"/>
        <v>92</v>
      </c>
      <c r="AG271" s="265">
        <f t="shared" si="229"/>
        <v>1</v>
      </c>
      <c r="AH271" s="265">
        <f t="shared" si="229"/>
        <v>1.1000000000000001</v>
      </c>
      <c r="AI271" s="265">
        <f t="shared" si="229"/>
        <v>1.24</v>
      </c>
      <c r="AJ271" s="278">
        <f t="shared" si="229"/>
        <v>1988</v>
      </c>
      <c r="AK271" s="278">
        <f t="shared" si="216"/>
        <v>39</v>
      </c>
      <c r="AL271" s="260">
        <f t="shared" si="182"/>
        <v>0.02</v>
      </c>
      <c r="AM271" s="260">
        <f t="shared" si="217"/>
        <v>0.19999999999999996</v>
      </c>
      <c r="AN271" s="260">
        <f t="shared" si="218"/>
        <v>0.21999999999999997</v>
      </c>
      <c r="AO271" s="259">
        <f t="shared" si="219"/>
        <v>24570.550399999996</v>
      </c>
      <c r="AP271" s="261">
        <f t="shared" si="220"/>
        <v>0.6</v>
      </c>
      <c r="AQ271" s="259">
        <f t="shared" si="227"/>
        <v>14742.330239999998</v>
      </c>
      <c r="AR271" s="259">
        <f t="shared" si="221"/>
        <v>3</v>
      </c>
      <c r="AS271" s="262">
        <f t="shared" si="193"/>
        <v>5.9999999999999995E-4</v>
      </c>
      <c r="AT271" s="259">
        <f t="shared" si="194"/>
        <v>1.899999999999999</v>
      </c>
      <c r="AU271" s="259">
        <f t="shared" si="222"/>
        <v>6.9453981439999986</v>
      </c>
      <c r="AV271" s="260">
        <f t="shared" si="195"/>
        <v>0</v>
      </c>
      <c r="AW271" s="259">
        <f t="shared" si="223"/>
        <v>6.9453981439999986</v>
      </c>
      <c r="AX271" s="259">
        <f t="shared" si="183"/>
        <v>7.9093160831999985</v>
      </c>
      <c r="AY271" s="259">
        <f t="shared" si="224"/>
        <v>6.9453981439999986</v>
      </c>
      <c r="AZ271" s="92">
        <f t="shared" si="225"/>
        <v>6.9453981439999986</v>
      </c>
      <c r="BA271" s="266">
        <f t="shared" si="184"/>
        <v>1</v>
      </c>
      <c r="BB271" s="92">
        <f t="shared" si="226"/>
        <v>6.9453981439999986</v>
      </c>
    </row>
    <row r="272" spans="1:54" x14ac:dyDescent="0.2">
      <c r="A272" s="278">
        <f t="shared" si="185"/>
        <v>2027</v>
      </c>
      <c r="B272" s="123">
        <f t="shared" si="200"/>
        <v>9</v>
      </c>
      <c r="C272" s="257">
        <f t="shared" si="228"/>
        <v>12</v>
      </c>
      <c r="D272" s="258">
        <f t="shared" si="228"/>
        <v>0</v>
      </c>
      <c r="E272" s="259">
        <f t="shared" si="228"/>
        <v>0</v>
      </c>
      <c r="F272" s="260">
        <f t="shared" si="228"/>
        <v>0</v>
      </c>
      <c r="G272" s="259">
        <f t="shared" si="201"/>
        <v>0</v>
      </c>
      <c r="H272" s="260">
        <f t="shared" si="202"/>
        <v>0.6</v>
      </c>
      <c r="I272" s="259">
        <f t="shared" si="186"/>
        <v>0</v>
      </c>
      <c r="J272" s="259">
        <f t="shared" si="203"/>
        <v>1</v>
      </c>
      <c r="K272" s="261">
        <f t="shared" si="204"/>
        <v>1.05</v>
      </c>
      <c r="L272" s="259">
        <f t="shared" si="205"/>
        <v>1</v>
      </c>
      <c r="M272" s="262">
        <f t="shared" si="187"/>
        <v>1E-3</v>
      </c>
      <c r="N272" s="259">
        <f t="shared" si="188"/>
        <v>0</v>
      </c>
      <c r="O272" s="259">
        <f t="shared" si="206"/>
        <v>0</v>
      </c>
      <c r="P272" s="260">
        <f t="shared" si="189"/>
        <v>0</v>
      </c>
      <c r="Q272" s="259" t="b">
        <f t="shared" si="207"/>
        <v>0</v>
      </c>
      <c r="R272" s="260">
        <f t="shared" si="208"/>
        <v>0</v>
      </c>
      <c r="S272" s="259">
        <f t="shared" si="209"/>
        <v>0</v>
      </c>
      <c r="T272" s="259">
        <f t="shared" si="178"/>
        <v>0</v>
      </c>
      <c r="U272" s="259">
        <f t="shared" si="210"/>
        <v>0</v>
      </c>
      <c r="V272" s="259">
        <f t="shared" si="190"/>
        <v>0</v>
      </c>
      <c r="W272" s="262">
        <f t="shared" si="191"/>
        <v>1.4E-3</v>
      </c>
      <c r="X272" s="259">
        <f t="shared" si="211"/>
        <v>0</v>
      </c>
      <c r="Y272" s="260">
        <f t="shared" si="179"/>
        <v>0</v>
      </c>
      <c r="Z272" s="259">
        <f t="shared" si="212"/>
        <v>0</v>
      </c>
      <c r="AA272" s="259">
        <f t="shared" si="180"/>
        <v>0</v>
      </c>
      <c r="AB272" s="259">
        <f t="shared" si="213"/>
        <v>0</v>
      </c>
      <c r="AC272" s="263">
        <f t="shared" si="192"/>
        <v>0.2</v>
      </c>
      <c r="AD272" s="259">
        <f t="shared" si="214"/>
        <v>0</v>
      </c>
      <c r="AE272" s="259">
        <f t="shared" si="215"/>
        <v>890</v>
      </c>
      <c r="AF272" s="264">
        <f t="shared" si="229"/>
        <v>0</v>
      </c>
      <c r="AG272" s="265">
        <f t="shared" si="229"/>
        <v>0</v>
      </c>
      <c r="AH272" s="265">
        <f t="shared" si="229"/>
        <v>0</v>
      </c>
      <c r="AI272" s="265">
        <f t="shared" si="229"/>
        <v>0</v>
      </c>
      <c r="AJ272" s="278">
        <f t="shared" si="229"/>
        <v>0</v>
      </c>
      <c r="AK272" s="278">
        <f t="shared" si="216"/>
        <v>2027</v>
      </c>
      <c r="AL272" s="260">
        <f t="shared" si="182"/>
        <v>0</v>
      </c>
      <c r="AM272" s="260">
        <f t="shared" si="217"/>
        <v>0</v>
      </c>
      <c r="AN272" s="260">
        <f t="shared" si="218"/>
        <v>1</v>
      </c>
      <c r="AO272" s="259">
        <f t="shared" si="219"/>
        <v>0</v>
      </c>
      <c r="AP272" s="261">
        <f t="shared" si="220"/>
        <v>0.6</v>
      </c>
      <c r="AQ272" s="259">
        <f t="shared" si="227"/>
        <v>0</v>
      </c>
      <c r="AR272" s="259">
        <f t="shared" si="221"/>
        <v>1</v>
      </c>
      <c r="AS272" s="262">
        <f t="shared" si="193"/>
        <v>4.0000000000000002E-4</v>
      </c>
      <c r="AT272" s="259">
        <f t="shared" si="194"/>
        <v>0</v>
      </c>
      <c r="AU272" s="259">
        <f t="shared" si="222"/>
        <v>0</v>
      </c>
      <c r="AV272" s="260">
        <f t="shared" si="195"/>
        <v>0</v>
      </c>
      <c r="AW272" s="259">
        <f t="shared" si="223"/>
        <v>0</v>
      </c>
      <c r="AX272" s="259">
        <f t="shared" si="183"/>
        <v>0</v>
      </c>
      <c r="AY272" s="259">
        <f t="shared" si="224"/>
        <v>0</v>
      </c>
      <c r="AZ272" s="92">
        <f t="shared" si="225"/>
        <v>0</v>
      </c>
      <c r="BA272" s="266">
        <f t="shared" si="184"/>
        <v>0</v>
      </c>
      <c r="BB272" s="92">
        <f t="shared" si="226"/>
        <v>0</v>
      </c>
    </row>
    <row r="273" spans="1:54" x14ac:dyDescent="0.2">
      <c r="A273" s="278">
        <f t="shared" si="185"/>
        <v>2027</v>
      </c>
      <c r="B273" s="123">
        <f t="shared" si="200"/>
        <v>9</v>
      </c>
      <c r="C273" s="257">
        <f t="shared" si="228"/>
        <v>13</v>
      </c>
      <c r="D273" s="258">
        <f t="shared" si="228"/>
        <v>0</v>
      </c>
      <c r="E273" s="259">
        <f t="shared" si="228"/>
        <v>0</v>
      </c>
      <c r="F273" s="260">
        <f t="shared" si="228"/>
        <v>0</v>
      </c>
      <c r="G273" s="259">
        <f t="shared" si="201"/>
        <v>0</v>
      </c>
      <c r="H273" s="260">
        <f t="shared" si="202"/>
        <v>0.6</v>
      </c>
      <c r="I273" s="259">
        <f t="shared" si="186"/>
        <v>0</v>
      </c>
      <c r="J273" s="259">
        <f t="shared" si="203"/>
        <v>1</v>
      </c>
      <c r="K273" s="261">
        <f t="shared" si="204"/>
        <v>1.05</v>
      </c>
      <c r="L273" s="259">
        <f t="shared" si="205"/>
        <v>1</v>
      </c>
      <c r="M273" s="262">
        <f t="shared" si="187"/>
        <v>1E-3</v>
      </c>
      <c r="N273" s="259">
        <f t="shared" si="188"/>
        <v>0</v>
      </c>
      <c r="O273" s="259">
        <f t="shared" si="206"/>
        <v>0</v>
      </c>
      <c r="P273" s="260">
        <f t="shared" si="189"/>
        <v>0</v>
      </c>
      <c r="Q273" s="259" t="b">
        <f t="shared" si="207"/>
        <v>0</v>
      </c>
      <c r="R273" s="260">
        <f t="shared" si="208"/>
        <v>0</v>
      </c>
      <c r="S273" s="259">
        <f t="shared" si="209"/>
        <v>0</v>
      </c>
      <c r="T273" s="259">
        <f t="shared" si="178"/>
        <v>0</v>
      </c>
      <c r="U273" s="259">
        <f t="shared" si="210"/>
        <v>0</v>
      </c>
      <c r="V273" s="259">
        <f t="shared" si="190"/>
        <v>0</v>
      </c>
      <c r="W273" s="262">
        <f t="shared" si="191"/>
        <v>1.4E-3</v>
      </c>
      <c r="X273" s="259">
        <f t="shared" si="211"/>
        <v>0</v>
      </c>
      <c r="Y273" s="260">
        <f t="shared" si="179"/>
        <v>0</v>
      </c>
      <c r="Z273" s="259">
        <f t="shared" si="212"/>
        <v>0</v>
      </c>
      <c r="AA273" s="259">
        <f t="shared" si="180"/>
        <v>0</v>
      </c>
      <c r="AB273" s="259">
        <f t="shared" si="213"/>
        <v>0</v>
      </c>
      <c r="AC273" s="263">
        <f t="shared" si="192"/>
        <v>0.2</v>
      </c>
      <c r="AD273" s="259">
        <f t="shared" si="214"/>
        <v>0</v>
      </c>
      <c r="AE273" s="259">
        <f t="shared" si="215"/>
        <v>890</v>
      </c>
      <c r="AF273" s="264">
        <f t="shared" si="229"/>
        <v>0</v>
      </c>
      <c r="AG273" s="265">
        <f t="shared" si="229"/>
        <v>0</v>
      </c>
      <c r="AH273" s="265">
        <f t="shared" si="229"/>
        <v>0</v>
      </c>
      <c r="AI273" s="265">
        <f t="shared" si="229"/>
        <v>0</v>
      </c>
      <c r="AJ273" s="278">
        <f t="shared" si="229"/>
        <v>0</v>
      </c>
      <c r="AK273" s="278">
        <f t="shared" si="216"/>
        <v>2027</v>
      </c>
      <c r="AL273" s="260">
        <f t="shared" si="182"/>
        <v>0</v>
      </c>
      <c r="AM273" s="260">
        <f t="shared" si="217"/>
        <v>0</v>
      </c>
      <c r="AN273" s="260">
        <f t="shared" si="218"/>
        <v>1</v>
      </c>
      <c r="AO273" s="259">
        <f t="shared" si="219"/>
        <v>0</v>
      </c>
      <c r="AP273" s="261">
        <f t="shared" si="220"/>
        <v>0.6</v>
      </c>
      <c r="AQ273" s="259">
        <f t="shared" si="227"/>
        <v>0</v>
      </c>
      <c r="AR273" s="259">
        <f t="shared" si="221"/>
        <v>1</v>
      </c>
      <c r="AS273" s="262">
        <f t="shared" si="193"/>
        <v>4.0000000000000002E-4</v>
      </c>
      <c r="AT273" s="259">
        <f t="shared" si="194"/>
        <v>0</v>
      </c>
      <c r="AU273" s="259">
        <f t="shared" si="222"/>
        <v>0</v>
      </c>
      <c r="AV273" s="260">
        <f t="shared" si="195"/>
        <v>0</v>
      </c>
      <c r="AW273" s="259">
        <f t="shared" si="223"/>
        <v>0</v>
      </c>
      <c r="AX273" s="259">
        <f t="shared" si="183"/>
        <v>0</v>
      </c>
      <c r="AY273" s="259">
        <f t="shared" si="224"/>
        <v>0</v>
      </c>
      <c r="AZ273" s="92">
        <f t="shared" si="225"/>
        <v>0</v>
      </c>
      <c r="BA273" s="266">
        <f t="shared" si="184"/>
        <v>0</v>
      </c>
      <c r="BB273" s="92">
        <f t="shared" si="226"/>
        <v>0</v>
      </c>
    </row>
    <row r="274" spans="1:54" x14ac:dyDescent="0.2">
      <c r="A274" s="278">
        <f t="shared" si="185"/>
        <v>2027</v>
      </c>
      <c r="B274" s="123">
        <f t="shared" si="200"/>
        <v>9</v>
      </c>
      <c r="C274" s="257">
        <f t="shared" si="228"/>
        <v>14</v>
      </c>
      <c r="D274" s="258">
        <f t="shared" si="228"/>
        <v>0</v>
      </c>
      <c r="E274" s="259">
        <f t="shared" si="228"/>
        <v>0</v>
      </c>
      <c r="F274" s="260">
        <f t="shared" si="228"/>
        <v>0</v>
      </c>
      <c r="G274" s="259">
        <f t="shared" si="201"/>
        <v>0</v>
      </c>
      <c r="H274" s="260">
        <f t="shared" si="202"/>
        <v>0.6</v>
      </c>
      <c r="I274" s="259">
        <f t="shared" si="186"/>
        <v>0</v>
      </c>
      <c r="J274" s="259">
        <f t="shared" si="203"/>
        <v>1</v>
      </c>
      <c r="K274" s="261">
        <f t="shared" si="204"/>
        <v>1.05</v>
      </c>
      <c r="L274" s="259">
        <f t="shared" si="205"/>
        <v>1</v>
      </c>
      <c r="M274" s="262">
        <f t="shared" si="187"/>
        <v>1E-3</v>
      </c>
      <c r="N274" s="259">
        <f t="shared" si="188"/>
        <v>0</v>
      </c>
      <c r="O274" s="259">
        <f t="shared" si="206"/>
        <v>0</v>
      </c>
      <c r="P274" s="260">
        <f t="shared" si="189"/>
        <v>0</v>
      </c>
      <c r="Q274" s="259" t="b">
        <f t="shared" si="207"/>
        <v>0</v>
      </c>
      <c r="R274" s="260">
        <f t="shared" si="208"/>
        <v>0</v>
      </c>
      <c r="S274" s="259">
        <f t="shared" si="209"/>
        <v>0</v>
      </c>
      <c r="T274" s="259">
        <f t="shared" si="178"/>
        <v>0</v>
      </c>
      <c r="U274" s="259">
        <f t="shared" si="210"/>
        <v>0</v>
      </c>
      <c r="V274" s="259">
        <f t="shared" si="190"/>
        <v>0</v>
      </c>
      <c r="W274" s="262">
        <f t="shared" si="191"/>
        <v>1.4E-3</v>
      </c>
      <c r="X274" s="259">
        <f t="shared" si="211"/>
        <v>0</v>
      </c>
      <c r="Y274" s="260">
        <f t="shared" si="179"/>
        <v>0</v>
      </c>
      <c r="Z274" s="259">
        <f t="shared" si="212"/>
        <v>0</v>
      </c>
      <c r="AA274" s="259">
        <f t="shared" si="180"/>
        <v>0</v>
      </c>
      <c r="AB274" s="259">
        <f t="shared" si="213"/>
        <v>0</v>
      </c>
      <c r="AC274" s="263">
        <f t="shared" si="192"/>
        <v>0.2</v>
      </c>
      <c r="AD274" s="259">
        <f t="shared" si="214"/>
        <v>0</v>
      </c>
      <c r="AE274" s="259">
        <f t="shared" si="215"/>
        <v>890</v>
      </c>
      <c r="AF274" s="264">
        <f t="shared" si="229"/>
        <v>0</v>
      </c>
      <c r="AG274" s="265">
        <f t="shared" si="229"/>
        <v>0</v>
      </c>
      <c r="AH274" s="265">
        <f t="shared" si="229"/>
        <v>0</v>
      </c>
      <c r="AI274" s="265">
        <f t="shared" si="229"/>
        <v>0</v>
      </c>
      <c r="AJ274" s="278">
        <f t="shared" si="229"/>
        <v>0</v>
      </c>
      <c r="AK274" s="278">
        <f t="shared" si="216"/>
        <v>2027</v>
      </c>
      <c r="AL274" s="260">
        <f t="shared" si="182"/>
        <v>0</v>
      </c>
      <c r="AM274" s="260">
        <f t="shared" si="217"/>
        <v>0</v>
      </c>
      <c r="AN274" s="260">
        <f t="shared" si="218"/>
        <v>1</v>
      </c>
      <c r="AO274" s="259">
        <f t="shared" si="219"/>
        <v>0</v>
      </c>
      <c r="AP274" s="261">
        <f t="shared" si="220"/>
        <v>0.6</v>
      </c>
      <c r="AQ274" s="259">
        <f t="shared" si="227"/>
        <v>0</v>
      </c>
      <c r="AR274" s="259">
        <f t="shared" si="221"/>
        <v>1</v>
      </c>
      <c r="AS274" s="262">
        <f t="shared" si="193"/>
        <v>4.0000000000000002E-4</v>
      </c>
      <c r="AT274" s="259">
        <f t="shared" si="194"/>
        <v>0</v>
      </c>
      <c r="AU274" s="259">
        <f t="shared" si="222"/>
        <v>0</v>
      </c>
      <c r="AV274" s="260">
        <f t="shared" si="195"/>
        <v>0</v>
      </c>
      <c r="AW274" s="259">
        <f t="shared" si="223"/>
        <v>0</v>
      </c>
      <c r="AX274" s="259">
        <f t="shared" si="183"/>
        <v>0</v>
      </c>
      <c r="AY274" s="259">
        <f t="shared" si="224"/>
        <v>0</v>
      </c>
      <c r="AZ274" s="92">
        <f t="shared" si="225"/>
        <v>0</v>
      </c>
      <c r="BA274" s="266">
        <f t="shared" si="184"/>
        <v>0</v>
      </c>
      <c r="BB274" s="92">
        <f t="shared" si="226"/>
        <v>0</v>
      </c>
    </row>
    <row r="275" spans="1:54" x14ac:dyDescent="0.2">
      <c r="A275" s="278">
        <f t="shared" si="185"/>
        <v>2027</v>
      </c>
      <c r="B275" s="123">
        <f t="shared" si="200"/>
        <v>9</v>
      </c>
      <c r="C275" s="257">
        <f t="shared" si="228"/>
        <v>15</v>
      </c>
      <c r="D275" s="258">
        <f t="shared" si="228"/>
        <v>0</v>
      </c>
      <c r="E275" s="259">
        <f t="shared" si="228"/>
        <v>0</v>
      </c>
      <c r="F275" s="260">
        <f t="shared" si="228"/>
        <v>0</v>
      </c>
      <c r="G275" s="259">
        <f t="shared" si="201"/>
        <v>0</v>
      </c>
      <c r="H275" s="260">
        <f t="shared" si="202"/>
        <v>0.6</v>
      </c>
      <c r="I275" s="259">
        <f t="shared" si="186"/>
        <v>0</v>
      </c>
      <c r="J275" s="259">
        <f t="shared" si="203"/>
        <v>1</v>
      </c>
      <c r="K275" s="261">
        <f t="shared" si="204"/>
        <v>1.05</v>
      </c>
      <c r="L275" s="259">
        <f t="shared" si="205"/>
        <v>1</v>
      </c>
      <c r="M275" s="262">
        <f t="shared" si="187"/>
        <v>1E-3</v>
      </c>
      <c r="N275" s="259">
        <f t="shared" si="188"/>
        <v>0</v>
      </c>
      <c r="O275" s="259">
        <f t="shared" si="206"/>
        <v>0</v>
      </c>
      <c r="P275" s="260">
        <f t="shared" si="189"/>
        <v>0</v>
      </c>
      <c r="Q275" s="259" t="b">
        <f t="shared" si="207"/>
        <v>0</v>
      </c>
      <c r="R275" s="260">
        <f t="shared" si="208"/>
        <v>0</v>
      </c>
      <c r="S275" s="259">
        <f t="shared" si="209"/>
        <v>0</v>
      </c>
      <c r="T275" s="259">
        <f t="shared" si="178"/>
        <v>0</v>
      </c>
      <c r="U275" s="259">
        <f t="shared" si="210"/>
        <v>0</v>
      </c>
      <c r="V275" s="259">
        <f t="shared" si="190"/>
        <v>0</v>
      </c>
      <c r="W275" s="262">
        <f t="shared" si="191"/>
        <v>1.4E-3</v>
      </c>
      <c r="X275" s="259">
        <f t="shared" si="211"/>
        <v>0</v>
      </c>
      <c r="Y275" s="260">
        <f t="shared" si="179"/>
        <v>0</v>
      </c>
      <c r="Z275" s="259">
        <f t="shared" si="212"/>
        <v>0</v>
      </c>
      <c r="AA275" s="259">
        <f t="shared" si="180"/>
        <v>0</v>
      </c>
      <c r="AB275" s="259">
        <f t="shared" si="213"/>
        <v>0</v>
      </c>
      <c r="AC275" s="263">
        <f t="shared" si="192"/>
        <v>0.2</v>
      </c>
      <c r="AD275" s="259">
        <f t="shared" si="214"/>
        <v>0</v>
      </c>
      <c r="AE275" s="259">
        <f t="shared" si="215"/>
        <v>890</v>
      </c>
      <c r="AF275" s="264">
        <f t="shared" si="229"/>
        <v>0</v>
      </c>
      <c r="AG275" s="265">
        <f t="shared" si="229"/>
        <v>0</v>
      </c>
      <c r="AH275" s="265">
        <f t="shared" si="229"/>
        <v>0</v>
      </c>
      <c r="AI275" s="265">
        <f t="shared" si="229"/>
        <v>0</v>
      </c>
      <c r="AJ275" s="278">
        <f t="shared" si="229"/>
        <v>0</v>
      </c>
      <c r="AK275" s="278">
        <f t="shared" si="216"/>
        <v>2027</v>
      </c>
      <c r="AL275" s="260">
        <f t="shared" si="182"/>
        <v>0</v>
      </c>
      <c r="AM275" s="260">
        <f t="shared" si="217"/>
        <v>0</v>
      </c>
      <c r="AN275" s="260">
        <f t="shared" si="218"/>
        <v>1</v>
      </c>
      <c r="AO275" s="259">
        <f t="shared" si="219"/>
        <v>0</v>
      </c>
      <c r="AP275" s="261">
        <f t="shared" si="220"/>
        <v>0.6</v>
      </c>
      <c r="AQ275" s="259">
        <f t="shared" si="227"/>
        <v>0</v>
      </c>
      <c r="AR275" s="259">
        <f t="shared" si="221"/>
        <v>1</v>
      </c>
      <c r="AS275" s="262">
        <f t="shared" si="193"/>
        <v>4.0000000000000002E-4</v>
      </c>
      <c r="AT275" s="259">
        <f t="shared" si="194"/>
        <v>0</v>
      </c>
      <c r="AU275" s="259">
        <f t="shared" si="222"/>
        <v>0</v>
      </c>
      <c r="AV275" s="260">
        <f t="shared" si="195"/>
        <v>0</v>
      </c>
      <c r="AW275" s="259">
        <f t="shared" si="223"/>
        <v>0</v>
      </c>
      <c r="AX275" s="259">
        <f t="shared" si="183"/>
        <v>0</v>
      </c>
      <c r="AY275" s="259">
        <f t="shared" si="224"/>
        <v>0</v>
      </c>
      <c r="AZ275" s="92">
        <f t="shared" si="225"/>
        <v>0</v>
      </c>
      <c r="BA275" s="266">
        <f t="shared" si="184"/>
        <v>0</v>
      </c>
      <c r="BB275" s="92">
        <f t="shared" si="226"/>
        <v>0</v>
      </c>
    </row>
    <row r="276" spans="1:54" x14ac:dyDescent="0.2">
      <c r="A276" s="278">
        <f t="shared" si="185"/>
        <v>2027</v>
      </c>
      <c r="B276" s="123">
        <f t="shared" si="200"/>
        <v>9</v>
      </c>
      <c r="C276" s="257">
        <f t="shared" si="228"/>
        <v>16</v>
      </c>
      <c r="D276" s="258">
        <f t="shared" si="228"/>
        <v>0</v>
      </c>
      <c r="E276" s="259">
        <f t="shared" si="228"/>
        <v>0</v>
      </c>
      <c r="F276" s="260">
        <f t="shared" si="228"/>
        <v>0</v>
      </c>
      <c r="G276" s="259">
        <f t="shared" si="201"/>
        <v>0</v>
      </c>
      <c r="H276" s="260">
        <f t="shared" si="202"/>
        <v>0.6</v>
      </c>
      <c r="I276" s="259">
        <f t="shared" si="186"/>
        <v>0</v>
      </c>
      <c r="J276" s="259">
        <f t="shared" si="203"/>
        <v>1</v>
      </c>
      <c r="K276" s="261">
        <f t="shared" si="204"/>
        <v>1.05</v>
      </c>
      <c r="L276" s="259">
        <f t="shared" si="205"/>
        <v>1</v>
      </c>
      <c r="M276" s="262">
        <f t="shared" si="187"/>
        <v>1E-3</v>
      </c>
      <c r="N276" s="259">
        <f t="shared" si="188"/>
        <v>0</v>
      </c>
      <c r="O276" s="259">
        <f t="shared" si="206"/>
        <v>0</v>
      </c>
      <c r="P276" s="260">
        <f t="shared" si="189"/>
        <v>0</v>
      </c>
      <c r="Q276" s="259" t="b">
        <f t="shared" si="207"/>
        <v>0</v>
      </c>
      <c r="R276" s="260">
        <f t="shared" si="208"/>
        <v>0</v>
      </c>
      <c r="S276" s="259">
        <f t="shared" si="209"/>
        <v>0</v>
      </c>
      <c r="T276" s="259">
        <f t="shared" si="178"/>
        <v>0</v>
      </c>
      <c r="U276" s="259">
        <f t="shared" si="210"/>
        <v>0</v>
      </c>
      <c r="V276" s="259">
        <f t="shared" si="190"/>
        <v>0</v>
      </c>
      <c r="W276" s="262">
        <f t="shared" si="191"/>
        <v>1.4E-3</v>
      </c>
      <c r="X276" s="259">
        <f t="shared" si="211"/>
        <v>0</v>
      </c>
      <c r="Y276" s="260">
        <f t="shared" si="179"/>
        <v>0</v>
      </c>
      <c r="Z276" s="259">
        <f t="shared" si="212"/>
        <v>0</v>
      </c>
      <c r="AA276" s="259">
        <f t="shared" si="180"/>
        <v>0</v>
      </c>
      <c r="AB276" s="259">
        <f t="shared" si="213"/>
        <v>0</v>
      </c>
      <c r="AC276" s="263">
        <f t="shared" si="192"/>
        <v>0.2</v>
      </c>
      <c r="AD276" s="259">
        <f t="shared" si="214"/>
        <v>0</v>
      </c>
      <c r="AE276" s="259">
        <f t="shared" si="215"/>
        <v>890</v>
      </c>
      <c r="AF276" s="264">
        <f t="shared" si="229"/>
        <v>0</v>
      </c>
      <c r="AG276" s="265">
        <f t="shared" si="229"/>
        <v>0</v>
      </c>
      <c r="AH276" s="265">
        <f t="shared" si="229"/>
        <v>0</v>
      </c>
      <c r="AI276" s="265">
        <f t="shared" si="229"/>
        <v>0</v>
      </c>
      <c r="AJ276" s="278">
        <f t="shared" si="229"/>
        <v>0</v>
      </c>
      <c r="AK276" s="278">
        <f t="shared" si="216"/>
        <v>2027</v>
      </c>
      <c r="AL276" s="260">
        <f t="shared" si="182"/>
        <v>0</v>
      </c>
      <c r="AM276" s="260">
        <f t="shared" si="217"/>
        <v>0</v>
      </c>
      <c r="AN276" s="260">
        <f t="shared" si="218"/>
        <v>1</v>
      </c>
      <c r="AO276" s="259">
        <f t="shared" si="219"/>
        <v>0</v>
      </c>
      <c r="AP276" s="261">
        <f t="shared" si="220"/>
        <v>0.6</v>
      </c>
      <c r="AQ276" s="259">
        <f t="shared" si="227"/>
        <v>0</v>
      </c>
      <c r="AR276" s="259">
        <f t="shared" si="221"/>
        <v>1</v>
      </c>
      <c r="AS276" s="262">
        <f t="shared" si="193"/>
        <v>4.0000000000000002E-4</v>
      </c>
      <c r="AT276" s="259">
        <f t="shared" si="194"/>
        <v>0</v>
      </c>
      <c r="AU276" s="259">
        <f t="shared" si="222"/>
        <v>0</v>
      </c>
      <c r="AV276" s="260">
        <f t="shared" si="195"/>
        <v>0</v>
      </c>
      <c r="AW276" s="259">
        <f t="shared" si="223"/>
        <v>0</v>
      </c>
      <c r="AX276" s="259">
        <f t="shared" si="183"/>
        <v>0</v>
      </c>
      <c r="AY276" s="259">
        <f t="shared" si="224"/>
        <v>0</v>
      </c>
      <c r="AZ276" s="92">
        <f t="shared" si="225"/>
        <v>0</v>
      </c>
      <c r="BA276" s="266">
        <f t="shared" si="184"/>
        <v>0</v>
      </c>
      <c r="BB276" s="92">
        <f t="shared" si="226"/>
        <v>0</v>
      </c>
    </row>
    <row r="277" spans="1:54" x14ac:dyDescent="0.2">
      <c r="A277" s="278">
        <f t="shared" si="185"/>
        <v>2027</v>
      </c>
      <c r="B277" s="123">
        <f t="shared" si="200"/>
        <v>9</v>
      </c>
      <c r="C277" s="257">
        <f t="shared" si="228"/>
        <v>17</v>
      </c>
      <c r="D277" s="258">
        <f t="shared" si="228"/>
        <v>0</v>
      </c>
      <c r="E277" s="259">
        <f t="shared" si="228"/>
        <v>0</v>
      </c>
      <c r="F277" s="260">
        <f t="shared" si="228"/>
        <v>0</v>
      </c>
      <c r="G277" s="259">
        <f t="shared" si="201"/>
        <v>0</v>
      </c>
      <c r="H277" s="260">
        <f t="shared" si="202"/>
        <v>0.6</v>
      </c>
      <c r="I277" s="259">
        <f t="shared" si="186"/>
        <v>0</v>
      </c>
      <c r="J277" s="259">
        <f t="shared" si="203"/>
        <v>1</v>
      </c>
      <c r="K277" s="261">
        <f t="shared" si="204"/>
        <v>1.05</v>
      </c>
      <c r="L277" s="259">
        <f t="shared" si="205"/>
        <v>1</v>
      </c>
      <c r="M277" s="262">
        <f t="shared" si="187"/>
        <v>1E-3</v>
      </c>
      <c r="N277" s="259">
        <f t="shared" si="188"/>
        <v>0</v>
      </c>
      <c r="O277" s="259">
        <f t="shared" si="206"/>
        <v>0</v>
      </c>
      <c r="P277" s="260">
        <f t="shared" si="189"/>
        <v>0</v>
      </c>
      <c r="Q277" s="259" t="b">
        <f t="shared" si="207"/>
        <v>0</v>
      </c>
      <c r="R277" s="260">
        <f t="shared" si="208"/>
        <v>0</v>
      </c>
      <c r="S277" s="259">
        <f t="shared" si="209"/>
        <v>0</v>
      </c>
      <c r="T277" s="259">
        <f t="shared" si="178"/>
        <v>0</v>
      </c>
      <c r="U277" s="259">
        <f t="shared" si="210"/>
        <v>0</v>
      </c>
      <c r="V277" s="259">
        <f t="shared" si="190"/>
        <v>0</v>
      </c>
      <c r="W277" s="262">
        <f t="shared" si="191"/>
        <v>1.4E-3</v>
      </c>
      <c r="X277" s="259">
        <f t="shared" si="211"/>
        <v>0</v>
      </c>
      <c r="Y277" s="260">
        <f t="shared" si="179"/>
        <v>0</v>
      </c>
      <c r="Z277" s="259">
        <f t="shared" si="212"/>
        <v>0</v>
      </c>
      <c r="AA277" s="259">
        <f t="shared" si="180"/>
        <v>0</v>
      </c>
      <c r="AB277" s="259">
        <f t="shared" si="213"/>
        <v>0</v>
      </c>
      <c r="AC277" s="263">
        <f t="shared" si="192"/>
        <v>0.2</v>
      </c>
      <c r="AD277" s="259">
        <f t="shared" si="214"/>
        <v>0</v>
      </c>
      <c r="AE277" s="259">
        <f t="shared" si="215"/>
        <v>890</v>
      </c>
      <c r="AF277" s="264">
        <f t="shared" si="229"/>
        <v>0</v>
      </c>
      <c r="AG277" s="265">
        <f t="shared" si="229"/>
        <v>0</v>
      </c>
      <c r="AH277" s="265">
        <f t="shared" si="229"/>
        <v>0</v>
      </c>
      <c r="AI277" s="265">
        <f t="shared" si="229"/>
        <v>0</v>
      </c>
      <c r="AJ277" s="278">
        <f t="shared" si="229"/>
        <v>0</v>
      </c>
      <c r="AK277" s="278">
        <f t="shared" si="216"/>
        <v>2027</v>
      </c>
      <c r="AL277" s="260">
        <f t="shared" si="182"/>
        <v>0</v>
      </c>
      <c r="AM277" s="260">
        <f t="shared" si="217"/>
        <v>0</v>
      </c>
      <c r="AN277" s="260">
        <f t="shared" si="218"/>
        <v>1</v>
      </c>
      <c r="AO277" s="259">
        <f t="shared" si="219"/>
        <v>0</v>
      </c>
      <c r="AP277" s="261">
        <f t="shared" si="220"/>
        <v>0.6</v>
      </c>
      <c r="AQ277" s="259">
        <f t="shared" si="227"/>
        <v>0</v>
      </c>
      <c r="AR277" s="259">
        <f t="shared" si="221"/>
        <v>1</v>
      </c>
      <c r="AS277" s="262">
        <f t="shared" si="193"/>
        <v>4.0000000000000002E-4</v>
      </c>
      <c r="AT277" s="259">
        <f t="shared" si="194"/>
        <v>0</v>
      </c>
      <c r="AU277" s="259">
        <f t="shared" si="222"/>
        <v>0</v>
      </c>
      <c r="AV277" s="260">
        <f t="shared" si="195"/>
        <v>0</v>
      </c>
      <c r="AW277" s="259">
        <f t="shared" si="223"/>
        <v>0</v>
      </c>
      <c r="AX277" s="259">
        <f t="shared" si="183"/>
        <v>0</v>
      </c>
      <c r="AY277" s="259">
        <f t="shared" si="224"/>
        <v>0</v>
      </c>
      <c r="AZ277" s="92">
        <f t="shared" si="225"/>
        <v>0</v>
      </c>
      <c r="BA277" s="266">
        <f t="shared" si="184"/>
        <v>0</v>
      </c>
      <c r="BB277" s="92">
        <f t="shared" si="226"/>
        <v>0</v>
      </c>
    </row>
    <row r="278" spans="1:54" x14ac:dyDescent="0.2">
      <c r="A278" s="278">
        <f t="shared" si="185"/>
        <v>2027</v>
      </c>
      <c r="B278" s="123">
        <f t="shared" si="200"/>
        <v>9</v>
      </c>
      <c r="C278" s="257">
        <f t="shared" ref="C278:F293" si="230">C253</f>
        <v>18</v>
      </c>
      <c r="D278" s="258">
        <f t="shared" si="230"/>
        <v>0</v>
      </c>
      <c r="E278" s="259">
        <f t="shared" si="230"/>
        <v>0</v>
      </c>
      <c r="F278" s="260">
        <f t="shared" si="230"/>
        <v>0</v>
      </c>
      <c r="G278" s="259">
        <f t="shared" si="201"/>
        <v>0</v>
      </c>
      <c r="H278" s="260">
        <f t="shared" si="202"/>
        <v>0.6</v>
      </c>
      <c r="I278" s="259">
        <f t="shared" si="186"/>
        <v>0</v>
      </c>
      <c r="J278" s="259">
        <f t="shared" si="203"/>
        <v>1</v>
      </c>
      <c r="K278" s="261">
        <f t="shared" si="204"/>
        <v>1.05</v>
      </c>
      <c r="L278" s="259">
        <f t="shared" si="205"/>
        <v>1</v>
      </c>
      <c r="M278" s="262">
        <f t="shared" si="187"/>
        <v>1E-3</v>
      </c>
      <c r="N278" s="259">
        <f t="shared" si="188"/>
        <v>0</v>
      </c>
      <c r="O278" s="259">
        <f t="shared" si="206"/>
        <v>0</v>
      </c>
      <c r="P278" s="260">
        <f t="shared" si="189"/>
        <v>0</v>
      </c>
      <c r="Q278" s="259" t="b">
        <f t="shared" si="207"/>
        <v>0</v>
      </c>
      <c r="R278" s="260">
        <f t="shared" si="208"/>
        <v>0</v>
      </c>
      <c r="S278" s="259">
        <f t="shared" si="209"/>
        <v>0</v>
      </c>
      <c r="T278" s="259">
        <f t="shared" ref="T278:T341" si="231">IF(U253&lt;&gt;0,U253/(1-R253)*(1-R278),O253*(1-R278))*$K278</f>
        <v>0</v>
      </c>
      <c r="U278" s="259">
        <f t="shared" si="210"/>
        <v>0</v>
      </c>
      <c r="V278" s="259">
        <f t="shared" si="190"/>
        <v>0</v>
      </c>
      <c r="W278" s="262">
        <f t="shared" si="191"/>
        <v>1.4E-3</v>
      </c>
      <c r="X278" s="259">
        <f t="shared" si="211"/>
        <v>0</v>
      </c>
      <c r="Y278" s="260">
        <f t="shared" ref="Y278:Y341" si="232">Y253</f>
        <v>0</v>
      </c>
      <c r="Z278" s="259">
        <f t="shared" si="212"/>
        <v>0</v>
      </c>
      <c r="AA278" s="259">
        <f t="shared" ref="AA278:AA341" si="233">IF(AB253&lt;&gt;0,AB253/(1-Y253)*(1-Y278),X253*(1-Y278))*$K278</f>
        <v>0</v>
      </c>
      <c r="AB278" s="259">
        <f t="shared" si="213"/>
        <v>0</v>
      </c>
      <c r="AC278" s="263">
        <f t="shared" si="192"/>
        <v>0.2</v>
      </c>
      <c r="AD278" s="259">
        <f t="shared" si="214"/>
        <v>0</v>
      </c>
      <c r="AE278" s="259">
        <f t="shared" si="215"/>
        <v>890</v>
      </c>
      <c r="AF278" s="264">
        <f t="shared" ref="AF278:AJ293" si="234">AF253</f>
        <v>0</v>
      </c>
      <c r="AG278" s="265">
        <f t="shared" si="234"/>
        <v>0</v>
      </c>
      <c r="AH278" s="265">
        <f t="shared" si="234"/>
        <v>0</v>
      </c>
      <c r="AI278" s="265">
        <f t="shared" si="234"/>
        <v>0</v>
      </c>
      <c r="AJ278" s="278">
        <f t="shared" si="234"/>
        <v>0</v>
      </c>
      <c r="AK278" s="278">
        <f t="shared" si="216"/>
        <v>2027</v>
      </c>
      <c r="AL278" s="260">
        <f t="shared" ref="AL278:AL341" si="235">AL253</f>
        <v>0</v>
      </c>
      <c r="AM278" s="260">
        <f t="shared" si="217"/>
        <v>0</v>
      </c>
      <c r="AN278" s="260">
        <f t="shared" si="218"/>
        <v>1</v>
      </c>
      <c r="AO278" s="259">
        <f t="shared" si="219"/>
        <v>0</v>
      </c>
      <c r="AP278" s="261">
        <f t="shared" si="220"/>
        <v>0.6</v>
      </c>
      <c r="AQ278" s="259">
        <f t="shared" si="227"/>
        <v>0</v>
      </c>
      <c r="AR278" s="259">
        <f t="shared" si="221"/>
        <v>1</v>
      </c>
      <c r="AS278" s="262">
        <f t="shared" si="193"/>
        <v>4.0000000000000002E-4</v>
      </c>
      <c r="AT278" s="259">
        <f t="shared" si="194"/>
        <v>0</v>
      </c>
      <c r="AU278" s="259">
        <f t="shared" si="222"/>
        <v>0</v>
      </c>
      <c r="AV278" s="260">
        <f t="shared" si="195"/>
        <v>0</v>
      </c>
      <c r="AW278" s="259">
        <f t="shared" si="223"/>
        <v>0</v>
      </c>
      <c r="AX278" s="259">
        <f t="shared" ref="AX278:AX341" si="236">IF(AY253&lt;&gt;0,AY253/(1-AV253)*(1-AV278),AU253*(1-AV278))*$K278</f>
        <v>0</v>
      </c>
      <c r="AY278" s="259">
        <f t="shared" si="224"/>
        <v>0</v>
      </c>
      <c r="AZ278" s="92">
        <f t="shared" si="225"/>
        <v>0</v>
      </c>
      <c r="BA278" s="266">
        <f t="shared" ref="BA278:BA341" si="237">BA253</f>
        <v>0</v>
      </c>
      <c r="BB278" s="92">
        <f t="shared" si="226"/>
        <v>0</v>
      </c>
    </row>
    <row r="279" spans="1:54" x14ac:dyDescent="0.2">
      <c r="A279" s="278">
        <f t="shared" si="185"/>
        <v>2027</v>
      </c>
      <c r="B279" s="123">
        <f t="shared" si="200"/>
        <v>9</v>
      </c>
      <c r="C279" s="257">
        <f t="shared" si="230"/>
        <v>19</v>
      </c>
      <c r="D279" s="258">
        <f t="shared" si="230"/>
        <v>0</v>
      </c>
      <c r="E279" s="259">
        <f t="shared" si="230"/>
        <v>0</v>
      </c>
      <c r="F279" s="260">
        <f t="shared" si="230"/>
        <v>0</v>
      </c>
      <c r="G279" s="259">
        <f t="shared" si="201"/>
        <v>0</v>
      </c>
      <c r="H279" s="260">
        <f t="shared" si="202"/>
        <v>0.6</v>
      </c>
      <c r="I279" s="259">
        <f t="shared" si="186"/>
        <v>0</v>
      </c>
      <c r="J279" s="259">
        <f t="shared" si="203"/>
        <v>1</v>
      </c>
      <c r="K279" s="261">
        <f t="shared" si="204"/>
        <v>1.05</v>
      </c>
      <c r="L279" s="259">
        <f t="shared" si="205"/>
        <v>1</v>
      </c>
      <c r="M279" s="262">
        <f t="shared" si="187"/>
        <v>1E-3</v>
      </c>
      <c r="N279" s="259">
        <f t="shared" si="188"/>
        <v>0</v>
      </c>
      <c r="O279" s="259">
        <f t="shared" si="206"/>
        <v>0</v>
      </c>
      <c r="P279" s="260">
        <f t="shared" si="189"/>
        <v>0</v>
      </c>
      <c r="Q279" s="259" t="b">
        <f t="shared" si="207"/>
        <v>0</v>
      </c>
      <c r="R279" s="260">
        <f t="shared" si="208"/>
        <v>0</v>
      </c>
      <c r="S279" s="259">
        <f t="shared" si="209"/>
        <v>0</v>
      </c>
      <c r="T279" s="259">
        <f t="shared" si="231"/>
        <v>0</v>
      </c>
      <c r="U279" s="259">
        <f t="shared" si="210"/>
        <v>0</v>
      </c>
      <c r="V279" s="259">
        <f t="shared" si="190"/>
        <v>0</v>
      </c>
      <c r="W279" s="262">
        <f t="shared" si="191"/>
        <v>1.4E-3</v>
      </c>
      <c r="X279" s="259">
        <f t="shared" si="211"/>
        <v>0</v>
      </c>
      <c r="Y279" s="260">
        <f t="shared" si="232"/>
        <v>0</v>
      </c>
      <c r="Z279" s="259">
        <f t="shared" si="212"/>
        <v>0</v>
      </c>
      <c r="AA279" s="259">
        <f t="shared" si="233"/>
        <v>0</v>
      </c>
      <c r="AB279" s="259">
        <f t="shared" si="213"/>
        <v>0</v>
      </c>
      <c r="AC279" s="263">
        <f t="shared" si="192"/>
        <v>0.2</v>
      </c>
      <c r="AD279" s="259">
        <f t="shared" si="214"/>
        <v>0</v>
      </c>
      <c r="AE279" s="259">
        <f t="shared" si="215"/>
        <v>890</v>
      </c>
      <c r="AF279" s="264">
        <f t="shared" si="234"/>
        <v>0</v>
      </c>
      <c r="AG279" s="265">
        <f t="shared" si="234"/>
        <v>0</v>
      </c>
      <c r="AH279" s="265">
        <f t="shared" si="234"/>
        <v>0</v>
      </c>
      <c r="AI279" s="265">
        <f t="shared" si="234"/>
        <v>0</v>
      </c>
      <c r="AJ279" s="278">
        <f t="shared" si="234"/>
        <v>0</v>
      </c>
      <c r="AK279" s="278">
        <f t="shared" si="216"/>
        <v>2027</v>
      </c>
      <c r="AL279" s="260">
        <f t="shared" si="235"/>
        <v>0</v>
      </c>
      <c r="AM279" s="260">
        <f t="shared" si="217"/>
        <v>0</v>
      </c>
      <c r="AN279" s="260">
        <f t="shared" si="218"/>
        <v>1</v>
      </c>
      <c r="AO279" s="259">
        <f t="shared" si="219"/>
        <v>0</v>
      </c>
      <c r="AP279" s="261">
        <f t="shared" si="220"/>
        <v>0.6</v>
      </c>
      <c r="AQ279" s="259">
        <f t="shared" si="227"/>
        <v>0</v>
      </c>
      <c r="AR279" s="259">
        <f t="shared" si="221"/>
        <v>1</v>
      </c>
      <c r="AS279" s="262">
        <f t="shared" si="193"/>
        <v>4.0000000000000002E-4</v>
      </c>
      <c r="AT279" s="259">
        <f t="shared" si="194"/>
        <v>0</v>
      </c>
      <c r="AU279" s="259">
        <f t="shared" si="222"/>
        <v>0</v>
      </c>
      <c r="AV279" s="260">
        <f t="shared" si="195"/>
        <v>0</v>
      </c>
      <c r="AW279" s="259">
        <f t="shared" si="223"/>
        <v>0</v>
      </c>
      <c r="AX279" s="259">
        <f t="shared" si="236"/>
        <v>0</v>
      </c>
      <c r="AY279" s="259">
        <f t="shared" si="224"/>
        <v>0</v>
      </c>
      <c r="AZ279" s="92">
        <f t="shared" si="225"/>
        <v>0</v>
      </c>
      <c r="BA279" s="266">
        <f t="shared" si="237"/>
        <v>0</v>
      </c>
      <c r="BB279" s="92">
        <f t="shared" si="226"/>
        <v>0</v>
      </c>
    </row>
    <row r="280" spans="1:54" x14ac:dyDescent="0.2">
      <c r="A280" s="278">
        <f t="shared" ref="A280:A343" si="238">A255+1</f>
        <v>2027</v>
      </c>
      <c r="B280" s="123">
        <f t="shared" si="200"/>
        <v>9</v>
      </c>
      <c r="C280" s="257">
        <f t="shared" si="230"/>
        <v>20</v>
      </c>
      <c r="D280" s="258">
        <f t="shared" si="230"/>
        <v>0</v>
      </c>
      <c r="E280" s="259">
        <f t="shared" si="230"/>
        <v>0</v>
      </c>
      <c r="F280" s="260">
        <f t="shared" si="230"/>
        <v>0</v>
      </c>
      <c r="G280" s="259">
        <f t="shared" si="201"/>
        <v>0</v>
      </c>
      <c r="H280" s="260">
        <f t="shared" si="202"/>
        <v>0.6</v>
      </c>
      <c r="I280" s="259">
        <f t="shared" ref="I280:I343" si="239">G280*H280</f>
        <v>0</v>
      </c>
      <c r="J280" s="259">
        <f t="shared" si="203"/>
        <v>1</v>
      </c>
      <c r="K280" s="261">
        <f t="shared" si="204"/>
        <v>1.05</v>
      </c>
      <c r="L280" s="259">
        <f t="shared" si="205"/>
        <v>1</v>
      </c>
      <c r="M280" s="262">
        <f t="shared" ref="M280:M343" si="240">INDEX($D$39:$D$42,L280)</f>
        <v>1E-3</v>
      </c>
      <c r="N280" s="259">
        <f t="shared" ref="N280:N343" si="241">INDEX($E$39:$E$42,L280)</f>
        <v>0</v>
      </c>
      <c r="O280" s="259">
        <f t="shared" si="206"/>
        <v>0</v>
      </c>
      <c r="P280" s="260">
        <f t="shared" ref="P280:P343" si="242">P255</f>
        <v>0</v>
      </c>
      <c r="Q280" s="259" t="b">
        <f t="shared" si="207"/>
        <v>0</v>
      </c>
      <c r="R280" s="260">
        <f t="shared" si="208"/>
        <v>0</v>
      </c>
      <c r="S280" s="259">
        <f t="shared" si="209"/>
        <v>0</v>
      </c>
      <c r="T280" s="259">
        <f t="shared" si="231"/>
        <v>0</v>
      </c>
      <c r="U280" s="259">
        <f t="shared" si="210"/>
        <v>0</v>
      </c>
      <c r="V280" s="259">
        <f t="shared" ref="V280:V343" si="243">V255</f>
        <v>0</v>
      </c>
      <c r="W280" s="262">
        <f t="shared" ref="W280:W343" si="244">$E$49</f>
        <v>1.4E-3</v>
      </c>
      <c r="X280" s="259">
        <f t="shared" si="211"/>
        <v>0</v>
      </c>
      <c r="Y280" s="260">
        <f t="shared" si="232"/>
        <v>0</v>
      </c>
      <c r="Z280" s="259">
        <f t="shared" si="212"/>
        <v>0</v>
      </c>
      <c r="AA280" s="259">
        <f t="shared" si="233"/>
        <v>0</v>
      </c>
      <c r="AB280" s="259">
        <f t="shared" si="213"/>
        <v>0</v>
      </c>
      <c r="AC280" s="263">
        <f t="shared" ref="AC280:AC343" si="245">$E$51</f>
        <v>0.2</v>
      </c>
      <c r="AD280" s="259">
        <f t="shared" si="214"/>
        <v>0</v>
      </c>
      <c r="AE280" s="259">
        <f t="shared" si="215"/>
        <v>890</v>
      </c>
      <c r="AF280" s="264">
        <f t="shared" si="234"/>
        <v>0</v>
      </c>
      <c r="AG280" s="265">
        <f t="shared" si="234"/>
        <v>0</v>
      </c>
      <c r="AH280" s="265">
        <f t="shared" si="234"/>
        <v>0</v>
      </c>
      <c r="AI280" s="265">
        <f t="shared" si="234"/>
        <v>0</v>
      </c>
      <c r="AJ280" s="278">
        <f t="shared" si="234"/>
        <v>0</v>
      </c>
      <c r="AK280" s="278">
        <f t="shared" si="216"/>
        <v>2027</v>
      </c>
      <c r="AL280" s="260">
        <f t="shared" si="235"/>
        <v>0</v>
      </c>
      <c r="AM280" s="260">
        <f t="shared" si="217"/>
        <v>0</v>
      </c>
      <c r="AN280" s="260">
        <f t="shared" si="218"/>
        <v>1</v>
      </c>
      <c r="AO280" s="259">
        <f t="shared" si="219"/>
        <v>0</v>
      </c>
      <c r="AP280" s="261">
        <f t="shared" si="220"/>
        <v>0.6</v>
      </c>
      <c r="AQ280" s="259">
        <f t="shared" si="227"/>
        <v>0</v>
      </c>
      <c r="AR280" s="259">
        <f t="shared" si="221"/>
        <v>1</v>
      </c>
      <c r="AS280" s="262">
        <f t="shared" ref="AS280:AS343" si="246">INDEX($I$39:$I$44,AR280)</f>
        <v>4.0000000000000002E-4</v>
      </c>
      <c r="AT280" s="259">
        <f t="shared" ref="AT280:AT343" si="247">INDEX($J$39:$J$44,AR280)</f>
        <v>0</v>
      </c>
      <c r="AU280" s="259">
        <f t="shared" si="222"/>
        <v>0</v>
      </c>
      <c r="AV280" s="260">
        <f t="shared" ref="AV280:AV343" si="248">AV255</f>
        <v>0</v>
      </c>
      <c r="AW280" s="259">
        <f t="shared" si="223"/>
        <v>0</v>
      </c>
      <c r="AX280" s="259">
        <f t="shared" si="236"/>
        <v>0</v>
      </c>
      <c r="AY280" s="259">
        <f t="shared" si="224"/>
        <v>0</v>
      </c>
      <c r="AZ280" s="92">
        <f t="shared" si="225"/>
        <v>0</v>
      </c>
      <c r="BA280" s="266">
        <f t="shared" si="237"/>
        <v>0</v>
      </c>
      <c r="BB280" s="92">
        <f t="shared" si="226"/>
        <v>0</v>
      </c>
    </row>
    <row r="281" spans="1:54" x14ac:dyDescent="0.2">
      <c r="A281" s="278">
        <f t="shared" si="238"/>
        <v>2027</v>
      </c>
      <c r="B281" s="123">
        <f t="shared" si="200"/>
        <v>9</v>
      </c>
      <c r="C281" s="257">
        <f t="shared" si="230"/>
        <v>21</v>
      </c>
      <c r="D281" s="258">
        <f t="shared" si="230"/>
        <v>0</v>
      </c>
      <c r="E281" s="259">
        <f t="shared" si="230"/>
        <v>0</v>
      </c>
      <c r="F281" s="260">
        <f t="shared" si="230"/>
        <v>0</v>
      </c>
      <c r="G281" s="259">
        <f t="shared" si="201"/>
        <v>0</v>
      </c>
      <c r="H281" s="260">
        <f t="shared" si="202"/>
        <v>0.6</v>
      </c>
      <c r="I281" s="259">
        <f t="shared" si="239"/>
        <v>0</v>
      </c>
      <c r="J281" s="259">
        <f t="shared" si="203"/>
        <v>1</v>
      </c>
      <c r="K281" s="261">
        <f t="shared" si="204"/>
        <v>1.05</v>
      </c>
      <c r="L281" s="259">
        <f t="shared" si="205"/>
        <v>1</v>
      </c>
      <c r="M281" s="262">
        <f t="shared" si="240"/>
        <v>1E-3</v>
      </c>
      <c r="N281" s="259">
        <f t="shared" si="241"/>
        <v>0</v>
      </c>
      <c r="O281" s="259">
        <f t="shared" si="206"/>
        <v>0</v>
      </c>
      <c r="P281" s="260">
        <f t="shared" si="242"/>
        <v>0</v>
      </c>
      <c r="Q281" s="259" t="b">
        <f t="shared" si="207"/>
        <v>0</v>
      </c>
      <c r="R281" s="260">
        <f t="shared" si="208"/>
        <v>0</v>
      </c>
      <c r="S281" s="259">
        <f t="shared" si="209"/>
        <v>0</v>
      </c>
      <c r="T281" s="259">
        <f t="shared" si="231"/>
        <v>0</v>
      </c>
      <c r="U281" s="259">
        <f t="shared" si="210"/>
        <v>0</v>
      </c>
      <c r="V281" s="259">
        <f t="shared" si="243"/>
        <v>0</v>
      </c>
      <c r="W281" s="262">
        <f t="shared" si="244"/>
        <v>1.4E-3</v>
      </c>
      <c r="X281" s="259">
        <f t="shared" si="211"/>
        <v>0</v>
      </c>
      <c r="Y281" s="260">
        <f t="shared" si="232"/>
        <v>0</v>
      </c>
      <c r="Z281" s="259">
        <f t="shared" si="212"/>
        <v>0</v>
      </c>
      <c r="AA281" s="259">
        <f t="shared" si="233"/>
        <v>0</v>
      </c>
      <c r="AB281" s="259">
        <f t="shared" si="213"/>
        <v>0</v>
      </c>
      <c r="AC281" s="263">
        <f t="shared" si="245"/>
        <v>0.2</v>
      </c>
      <c r="AD281" s="259">
        <f t="shared" si="214"/>
        <v>0</v>
      </c>
      <c r="AE281" s="259">
        <f t="shared" si="215"/>
        <v>890</v>
      </c>
      <c r="AF281" s="264">
        <f t="shared" si="234"/>
        <v>0</v>
      </c>
      <c r="AG281" s="265">
        <f t="shared" si="234"/>
        <v>0</v>
      </c>
      <c r="AH281" s="265">
        <f t="shared" si="234"/>
        <v>0</v>
      </c>
      <c r="AI281" s="265">
        <f t="shared" si="234"/>
        <v>0</v>
      </c>
      <c r="AJ281" s="278">
        <f t="shared" si="234"/>
        <v>0</v>
      </c>
      <c r="AK281" s="278">
        <f t="shared" si="216"/>
        <v>2027</v>
      </c>
      <c r="AL281" s="260">
        <f t="shared" si="235"/>
        <v>0</v>
      </c>
      <c r="AM281" s="260">
        <f t="shared" si="217"/>
        <v>0</v>
      </c>
      <c r="AN281" s="260">
        <f t="shared" si="218"/>
        <v>1</v>
      </c>
      <c r="AO281" s="259">
        <f t="shared" si="219"/>
        <v>0</v>
      </c>
      <c r="AP281" s="261">
        <f t="shared" si="220"/>
        <v>0.6</v>
      </c>
      <c r="AQ281" s="259">
        <f t="shared" si="227"/>
        <v>0</v>
      </c>
      <c r="AR281" s="259">
        <f t="shared" si="221"/>
        <v>1</v>
      </c>
      <c r="AS281" s="262">
        <f t="shared" si="246"/>
        <v>4.0000000000000002E-4</v>
      </c>
      <c r="AT281" s="259">
        <f t="shared" si="247"/>
        <v>0</v>
      </c>
      <c r="AU281" s="259">
        <f t="shared" si="222"/>
        <v>0</v>
      </c>
      <c r="AV281" s="260">
        <f t="shared" si="248"/>
        <v>0</v>
      </c>
      <c r="AW281" s="259">
        <f t="shared" si="223"/>
        <v>0</v>
      </c>
      <c r="AX281" s="259">
        <f t="shared" si="236"/>
        <v>0</v>
      </c>
      <c r="AY281" s="259">
        <f t="shared" si="224"/>
        <v>0</v>
      </c>
      <c r="AZ281" s="92">
        <f t="shared" si="225"/>
        <v>0</v>
      </c>
      <c r="BA281" s="266">
        <f t="shared" si="237"/>
        <v>0</v>
      </c>
      <c r="BB281" s="92">
        <f t="shared" si="226"/>
        <v>0</v>
      </c>
    </row>
    <row r="282" spans="1:54" x14ac:dyDescent="0.2">
      <c r="A282" s="278">
        <f t="shared" si="238"/>
        <v>2027</v>
      </c>
      <c r="B282" s="123">
        <f t="shared" si="200"/>
        <v>9</v>
      </c>
      <c r="C282" s="257">
        <f t="shared" si="230"/>
        <v>22</v>
      </c>
      <c r="D282" s="258">
        <f t="shared" si="230"/>
        <v>0</v>
      </c>
      <c r="E282" s="259">
        <f t="shared" si="230"/>
        <v>0</v>
      </c>
      <c r="F282" s="260">
        <f t="shared" si="230"/>
        <v>0</v>
      </c>
      <c r="G282" s="259">
        <f t="shared" si="201"/>
        <v>0</v>
      </c>
      <c r="H282" s="260">
        <f t="shared" si="202"/>
        <v>0.6</v>
      </c>
      <c r="I282" s="259">
        <f t="shared" si="239"/>
        <v>0</v>
      </c>
      <c r="J282" s="259">
        <f t="shared" si="203"/>
        <v>1</v>
      </c>
      <c r="K282" s="261">
        <f t="shared" si="204"/>
        <v>1.05</v>
      </c>
      <c r="L282" s="259">
        <f t="shared" si="205"/>
        <v>1</v>
      </c>
      <c r="M282" s="262">
        <f t="shared" si="240"/>
        <v>1E-3</v>
      </c>
      <c r="N282" s="259">
        <f t="shared" si="241"/>
        <v>0</v>
      </c>
      <c r="O282" s="259">
        <f t="shared" si="206"/>
        <v>0</v>
      </c>
      <c r="P282" s="260">
        <f t="shared" si="242"/>
        <v>0</v>
      </c>
      <c r="Q282" s="259" t="b">
        <f t="shared" si="207"/>
        <v>0</v>
      </c>
      <c r="R282" s="260">
        <f t="shared" si="208"/>
        <v>0</v>
      </c>
      <c r="S282" s="259">
        <f t="shared" si="209"/>
        <v>0</v>
      </c>
      <c r="T282" s="259">
        <f t="shared" si="231"/>
        <v>0</v>
      </c>
      <c r="U282" s="259">
        <f t="shared" si="210"/>
        <v>0</v>
      </c>
      <c r="V282" s="259">
        <f t="shared" si="243"/>
        <v>0</v>
      </c>
      <c r="W282" s="262">
        <f t="shared" si="244"/>
        <v>1.4E-3</v>
      </c>
      <c r="X282" s="259">
        <f t="shared" si="211"/>
        <v>0</v>
      </c>
      <c r="Y282" s="260">
        <f t="shared" si="232"/>
        <v>0</v>
      </c>
      <c r="Z282" s="259">
        <f t="shared" si="212"/>
        <v>0</v>
      </c>
      <c r="AA282" s="259">
        <f t="shared" si="233"/>
        <v>0</v>
      </c>
      <c r="AB282" s="259">
        <f t="shared" si="213"/>
        <v>0</v>
      </c>
      <c r="AC282" s="263">
        <f t="shared" si="245"/>
        <v>0.2</v>
      </c>
      <c r="AD282" s="259">
        <f t="shared" si="214"/>
        <v>0</v>
      </c>
      <c r="AE282" s="259">
        <f t="shared" si="215"/>
        <v>890</v>
      </c>
      <c r="AF282" s="264">
        <f t="shared" si="234"/>
        <v>0</v>
      </c>
      <c r="AG282" s="265">
        <f t="shared" si="234"/>
        <v>0</v>
      </c>
      <c r="AH282" s="265">
        <f t="shared" si="234"/>
        <v>0</v>
      </c>
      <c r="AI282" s="265">
        <f t="shared" si="234"/>
        <v>0</v>
      </c>
      <c r="AJ282" s="278">
        <f t="shared" si="234"/>
        <v>0</v>
      </c>
      <c r="AK282" s="278">
        <f t="shared" si="216"/>
        <v>2027</v>
      </c>
      <c r="AL282" s="260">
        <f t="shared" si="235"/>
        <v>0</v>
      </c>
      <c r="AM282" s="260">
        <f t="shared" si="217"/>
        <v>0</v>
      </c>
      <c r="AN282" s="260">
        <f t="shared" si="218"/>
        <v>1</v>
      </c>
      <c r="AO282" s="259">
        <f t="shared" si="219"/>
        <v>0</v>
      </c>
      <c r="AP282" s="261">
        <f t="shared" si="220"/>
        <v>0.6</v>
      </c>
      <c r="AQ282" s="259">
        <f t="shared" si="227"/>
        <v>0</v>
      </c>
      <c r="AR282" s="259">
        <f t="shared" si="221"/>
        <v>1</v>
      </c>
      <c r="AS282" s="262">
        <f t="shared" si="246"/>
        <v>4.0000000000000002E-4</v>
      </c>
      <c r="AT282" s="259">
        <f t="shared" si="247"/>
        <v>0</v>
      </c>
      <c r="AU282" s="259">
        <f t="shared" si="222"/>
        <v>0</v>
      </c>
      <c r="AV282" s="260">
        <f t="shared" si="248"/>
        <v>0</v>
      </c>
      <c r="AW282" s="259">
        <f t="shared" si="223"/>
        <v>0</v>
      </c>
      <c r="AX282" s="259">
        <f t="shared" si="236"/>
        <v>0</v>
      </c>
      <c r="AY282" s="259">
        <f t="shared" si="224"/>
        <v>0</v>
      </c>
      <c r="AZ282" s="92">
        <f t="shared" si="225"/>
        <v>0</v>
      </c>
      <c r="BA282" s="266">
        <f t="shared" si="237"/>
        <v>0</v>
      </c>
      <c r="BB282" s="92">
        <f t="shared" si="226"/>
        <v>0</v>
      </c>
    </row>
    <row r="283" spans="1:54" x14ac:dyDescent="0.2">
      <c r="A283" s="278">
        <f t="shared" si="238"/>
        <v>2027</v>
      </c>
      <c r="B283" s="123">
        <f t="shared" si="200"/>
        <v>9</v>
      </c>
      <c r="C283" s="257">
        <f t="shared" si="230"/>
        <v>23</v>
      </c>
      <c r="D283" s="258">
        <f t="shared" si="230"/>
        <v>0</v>
      </c>
      <c r="E283" s="259">
        <f t="shared" si="230"/>
        <v>0</v>
      </c>
      <c r="F283" s="260">
        <f t="shared" si="230"/>
        <v>0</v>
      </c>
      <c r="G283" s="259">
        <f t="shared" si="201"/>
        <v>0</v>
      </c>
      <c r="H283" s="260">
        <f t="shared" si="202"/>
        <v>0.6</v>
      </c>
      <c r="I283" s="259">
        <f t="shared" si="239"/>
        <v>0</v>
      </c>
      <c r="J283" s="259">
        <f t="shared" si="203"/>
        <v>1</v>
      </c>
      <c r="K283" s="261">
        <f t="shared" si="204"/>
        <v>1.05</v>
      </c>
      <c r="L283" s="259">
        <f t="shared" si="205"/>
        <v>1</v>
      </c>
      <c r="M283" s="262">
        <f t="shared" si="240"/>
        <v>1E-3</v>
      </c>
      <c r="N283" s="259">
        <f t="shared" si="241"/>
        <v>0</v>
      </c>
      <c r="O283" s="259">
        <f t="shared" si="206"/>
        <v>0</v>
      </c>
      <c r="P283" s="260">
        <f t="shared" si="242"/>
        <v>0</v>
      </c>
      <c r="Q283" s="259" t="b">
        <f t="shared" si="207"/>
        <v>0</v>
      </c>
      <c r="R283" s="260">
        <f t="shared" si="208"/>
        <v>0</v>
      </c>
      <c r="S283" s="259">
        <f t="shared" si="209"/>
        <v>0</v>
      </c>
      <c r="T283" s="259">
        <f t="shared" si="231"/>
        <v>0</v>
      </c>
      <c r="U283" s="259">
        <f t="shared" si="210"/>
        <v>0</v>
      </c>
      <c r="V283" s="259">
        <f t="shared" si="243"/>
        <v>0</v>
      </c>
      <c r="W283" s="262">
        <f t="shared" si="244"/>
        <v>1.4E-3</v>
      </c>
      <c r="X283" s="259">
        <f t="shared" si="211"/>
        <v>0</v>
      </c>
      <c r="Y283" s="260">
        <f t="shared" si="232"/>
        <v>0</v>
      </c>
      <c r="Z283" s="259">
        <f t="shared" si="212"/>
        <v>0</v>
      </c>
      <c r="AA283" s="259">
        <f t="shared" si="233"/>
        <v>0</v>
      </c>
      <c r="AB283" s="259">
        <f t="shared" si="213"/>
        <v>0</v>
      </c>
      <c r="AC283" s="263">
        <f t="shared" si="245"/>
        <v>0.2</v>
      </c>
      <c r="AD283" s="259">
        <f t="shared" si="214"/>
        <v>0</v>
      </c>
      <c r="AE283" s="259">
        <f t="shared" si="215"/>
        <v>890</v>
      </c>
      <c r="AF283" s="264">
        <f t="shared" si="234"/>
        <v>0</v>
      </c>
      <c r="AG283" s="265">
        <f t="shared" si="234"/>
        <v>0</v>
      </c>
      <c r="AH283" s="265">
        <f t="shared" si="234"/>
        <v>0</v>
      </c>
      <c r="AI283" s="265">
        <f t="shared" si="234"/>
        <v>0</v>
      </c>
      <c r="AJ283" s="278">
        <f t="shared" si="234"/>
        <v>0</v>
      </c>
      <c r="AK283" s="278">
        <f t="shared" si="216"/>
        <v>2027</v>
      </c>
      <c r="AL283" s="260">
        <f t="shared" si="235"/>
        <v>0</v>
      </c>
      <c r="AM283" s="260">
        <f t="shared" si="217"/>
        <v>0</v>
      </c>
      <c r="AN283" s="260">
        <f t="shared" si="218"/>
        <v>1</v>
      </c>
      <c r="AO283" s="259">
        <f t="shared" si="219"/>
        <v>0</v>
      </c>
      <c r="AP283" s="261">
        <f t="shared" si="220"/>
        <v>0.6</v>
      </c>
      <c r="AQ283" s="259">
        <f t="shared" si="227"/>
        <v>0</v>
      </c>
      <c r="AR283" s="259">
        <f t="shared" si="221"/>
        <v>1</v>
      </c>
      <c r="AS283" s="262">
        <f t="shared" si="246"/>
        <v>4.0000000000000002E-4</v>
      </c>
      <c r="AT283" s="259">
        <f t="shared" si="247"/>
        <v>0</v>
      </c>
      <c r="AU283" s="259">
        <f t="shared" si="222"/>
        <v>0</v>
      </c>
      <c r="AV283" s="260">
        <f t="shared" si="248"/>
        <v>0</v>
      </c>
      <c r="AW283" s="259">
        <f t="shared" si="223"/>
        <v>0</v>
      </c>
      <c r="AX283" s="259">
        <f t="shared" si="236"/>
        <v>0</v>
      </c>
      <c r="AY283" s="259">
        <f t="shared" si="224"/>
        <v>0</v>
      </c>
      <c r="AZ283" s="92">
        <f t="shared" si="225"/>
        <v>0</v>
      </c>
      <c r="BA283" s="266">
        <f t="shared" si="237"/>
        <v>0</v>
      </c>
      <c r="BB283" s="92">
        <f t="shared" si="226"/>
        <v>0</v>
      </c>
    </row>
    <row r="284" spans="1:54" x14ac:dyDescent="0.2">
      <c r="A284" s="278">
        <f t="shared" si="238"/>
        <v>2027</v>
      </c>
      <c r="B284" s="123">
        <f t="shared" si="200"/>
        <v>9</v>
      </c>
      <c r="C284" s="257">
        <f t="shared" si="230"/>
        <v>24</v>
      </c>
      <c r="D284" s="258">
        <f t="shared" si="230"/>
        <v>0</v>
      </c>
      <c r="E284" s="259">
        <f t="shared" si="230"/>
        <v>0</v>
      </c>
      <c r="F284" s="260">
        <f t="shared" si="230"/>
        <v>0</v>
      </c>
      <c r="G284" s="259">
        <f t="shared" si="201"/>
        <v>0</v>
      </c>
      <c r="H284" s="260">
        <f t="shared" si="202"/>
        <v>0.6</v>
      </c>
      <c r="I284" s="259">
        <f t="shared" si="239"/>
        <v>0</v>
      </c>
      <c r="J284" s="259">
        <f t="shared" si="203"/>
        <v>1</v>
      </c>
      <c r="K284" s="261">
        <f t="shared" si="204"/>
        <v>1.05</v>
      </c>
      <c r="L284" s="259">
        <f t="shared" si="205"/>
        <v>1</v>
      </c>
      <c r="M284" s="262">
        <f t="shared" si="240"/>
        <v>1E-3</v>
      </c>
      <c r="N284" s="259">
        <f t="shared" si="241"/>
        <v>0</v>
      </c>
      <c r="O284" s="259">
        <f t="shared" si="206"/>
        <v>0</v>
      </c>
      <c r="P284" s="260">
        <f t="shared" si="242"/>
        <v>0</v>
      </c>
      <c r="Q284" s="259" t="b">
        <f t="shared" si="207"/>
        <v>0</v>
      </c>
      <c r="R284" s="260">
        <f t="shared" si="208"/>
        <v>0</v>
      </c>
      <c r="S284" s="259">
        <f t="shared" si="209"/>
        <v>0</v>
      </c>
      <c r="T284" s="259">
        <f t="shared" si="231"/>
        <v>0</v>
      </c>
      <c r="U284" s="259">
        <f t="shared" si="210"/>
        <v>0</v>
      </c>
      <c r="V284" s="259">
        <f t="shared" si="243"/>
        <v>0</v>
      </c>
      <c r="W284" s="262">
        <f t="shared" si="244"/>
        <v>1.4E-3</v>
      </c>
      <c r="X284" s="259">
        <f t="shared" si="211"/>
        <v>0</v>
      </c>
      <c r="Y284" s="260">
        <f t="shared" si="232"/>
        <v>0</v>
      </c>
      <c r="Z284" s="259">
        <f t="shared" si="212"/>
        <v>0</v>
      </c>
      <c r="AA284" s="259">
        <f t="shared" si="233"/>
        <v>0</v>
      </c>
      <c r="AB284" s="259">
        <f t="shared" si="213"/>
        <v>0</v>
      </c>
      <c r="AC284" s="263">
        <f t="shared" si="245"/>
        <v>0.2</v>
      </c>
      <c r="AD284" s="259">
        <f t="shared" si="214"/>
        <v>0</v>
      </c>
      <c r="AE284" s="259">
        <f t="shared" si="215"/>
        <v>890</v>
      </c>
      <c r="AF284" s="264">
        <f t="shared" si="234"/>
        <v>0</v>
      </c>
      <c r="AG284" s="265">
        <f t="shared" si="234"/>
        <v>0</v>
      </c>
      <c r="AH284" s="265">
        <f t="shared" si="234"/>
        <v>0</v>
      </c>
      <c r="AI284" s="265">
        <f t="shared" si="234"/>
        <v>0</v>
      </c>
      <c r="AJ284" s="278">
        <f t="shared" si="234"/>
        <v>0</v>
      </c>
      <c r="AK284" s="278">
        <f t="shared" si="216"/>
        <v>2027</v>
      </c>
      <c r="AL284" s="260">
        <f t="shared" si="235"/>
        <v>0</v>
      </c>
      <c r="AM284" s="260">
        <f t="shared" si="217"/>
        <v>0</v>
      </c>
      <c r="AN284" s="260">
        <f t="shared" si="218"/>
        <v>1</v>
      </c>
      <c r="AO284" s="259">
        <f t="shared" si="219"/>
        <v>0</v>
      </c>
      <c r="AP284" s="261">
        <f t="shared" si="220"/>
        <v>0.6</v>
      </c>
      <c r="AQ284" s="259">
        <f t="shared" si="227"/>
        <v>0</v>
      </c>
      <c r="AR284" s="259">
        <f t="shared" si="221"/>
        <v>1</v>
      </c>
      <c r="AS284" s="262">
        <f t="shared" si="246"/>
        <v>4.0000000000000002E-4</v>
      </c>
      <c r="AT284" s="259">
        <f t="shared" si="247"/>
        <v>0</v>
      </c>
      <c r="AU284" s="259">
        <f t="shared" si="222"/>
        <v>0</v>
      </c>
      <c r="AV284" s="260">
        <f t="shared" si="248"/>
        <v>0</v>
      </c>
      <c r="AW284" s="259">
        <f t="shared" si="223"/>
        <v>0</v>
      </c>
      <c r="AX284" s="259">
        <f t="shared" si="236"/>
        <v>0</v>
      </c>
      <c r="AY284" s="259">
        <f t="shared" si="224"/>
        <v>0</v>
      </c>
      <c r="AZ284" s="92">
        <f t="shared" si="225"/>
        <v>0</v>
      </c>
      <c r="BA284" s="266">
        <f t="shared" si="237"/>
        <v>0</v>
      </c>
      <c r="BB284" s="92">
        <f t="shared" si="226"/>
        <v>0</v>
      </c>
    </row>
    <row r="285" spans="1:54" x14ac:dyDescent="0.2">
      <c r="A285" s="278">
        <f t="shared" si="238"/>
        <v>2027</v>
      </c>
      <c r="B285" s="123">
        <f t="shared" si="200"/>
        <v>9</v>
      </c>
      <c r="C285" s="257">
        <f t="shared" si="230"/>
        <v>25</v>
      </c>
      <c r="D285" s="258">
        <f t="shared" si="230"/>
        <v>0</v>
      </c>
      <c r="E285" s="259">
        <f t="shared" si="230"/>
        <v>0</v>
      </c>
      <c r="F285" s="260">
        <f t="shared" si="230"/>
        <v>0</v>
      </c>
      <c r="G285" s="259">
        <f t="shared" si="201"/>
        <v>0</v>
      </c>
      <c r="H285" s="260">
        <f t="shared" si="202"/>
        <v>0.6</v>
      </c>
      <c r="I285" s="259">
        <f t="shared" si="239"/>
        <v>0</v>
      </c>
      <c r="J285" s="259">
        <f t="shared" si="203"/>
        <v>1</v>
      </c>
      <c r="K285" s="261">
        <f t="shared" si="204"/>
        <v>1.05</v>
      </c>
      <c r="L285" s="259">
        <f t="shared" si="205"/>
        <v>1</v>
      </c>
      <c r="M285" s="262">
        <f t="shared" si="240"/>
        <v>1E-3</v>
      </c>
      <c r="N285" s="259">
        <f t="shared" si="241"/>
        <v>0</v>
      </c>
      <c r="O285" s="259">
        <f t="shared" si="206"/>
        <v>0</v>
      </c>
      <c r="P285" s="260">
        <f t="shared" si="242"/>
        <v>0</v>
      </c>
      <c r="Q285" s="259" t="b">
        <f t="shared" si="207"/>
        <v>0</v>
      </c>
      <c r="R285" s="260">
        <f t="shared" si="208"/>
        <v>0</v>
      </c>
      <c r="S285" s="259">
        <f t="shared" si="209"/>
        <v>0</v>
      </c>
      <c r="T285" s="259">
        <f t="shared" si="231"/>
        <v>0</v>
      </c>
      <c r="U285" s="259">
        <f t="shared" si="210"/>
        <v>0</v>
      </c>
      <c r="V285" s="259">
        <f t="shared" si="243"/>
        <v>0</v>
      </c>
      <c r="W285" s="262">
        <f t="shared" si="244"/>
        <v>1.4E-3</v>
      </c>
      <c r="X285" s="259">
        <f t="shared" si="211"/>
        <v>0</v>
      </c>
      <c r="Y285" s="260">
        <f t="shared" si="232"/>
        <v>0</v>
      </c>
      <c r="Z285" s="259">
        <f t="shared" si="212"/>
        <v>0</v>
      </c>
      <c r="AA285" s="259">
        <f t="shared" si="233"/>
        <v>0</v>
      </c>
      <c r="AB285" s="259">
        <f t="shared" si="213"/>
        <v>0</v>
      </c>
      <c r="AC285" s="263">
        <f t="shared" si="245"/>
        <v>0.2</v>
      </c>
      <c r="AD285" s="259">
        <f t="shared" si="214"/>
        <v>0</v>
      </c>
      <c r="AE285" s="259">
        <f t="shared" si="215"/>
        <v>890</v>
      </c>
      <c r="AF285" s="264">
        <f t="shared" si="234"/>
        <v>0</v>
      </c>
      <c r="AG285" s="265">
        <f t="shared" si="234"/>
        <v>0</v>
      </c>
      <c r="AH285" s="265">
        <f t="shared" si="234"/>
        <v>0</v>
      </c>
      <c r="AI285" s="265">
        <f t="shared" si="234"/>
        <v>0</v>
      </c>
      <c r="AJ285" s="278">
        <f t="shared" si="234"/>
        <v>0</v>
      </c>
      <c r="AK285" s="278">
        <f t="shared" si="216"/>
        <v>2027</v>
      </c>
      <c r="AL285" s="260">
        <f t="shared" si="235"/>
        <v>0</v>
      </c>
      <c r="AM285" s="260">
        <f t="shared" si="217"/>
        <v>0</v>
      </c>
      <c r="AN285" s="260">
        <f t="shared" si="218"/>
        <v>1</v>
      </c>
      <c r="AO285" s="259">
        <f t="shared" si="219"/>
        <v>0</v>
      </c>
      <c r="AP285" s="261">
        <f t="shared" si="220"/>
        <v>0.6</v>
      </c>
      <c r="AQ285" s="259">
        <f t="shared" si="227"/>
        <v>0</v>
      </c>
      <c r="AR285" s="259">
        <f t="shared" si="221"/>
        <v>1</v>
      </c>
      <c r="AS285" s="262">
        <f t="shared" si="246"/>
        <v>4.0000000000000002E-4</v>
      </c>
      <c r="AT285" s="259">
        <f t="shared" si="247"/>
        <v>0</v>
      </c>
      <c r="AU285" s="259">
        <f t="shared" si="222"/>
        <v>0</v>
      </c>
      <c r="AV285" s="260">
        <f t="shared" si="248"/>
        <v>0</v>
      </c>
      <c r="AW285" s="259">
        <f t="shared" si="223"/>
        <v>0</v>
      </c>
      <c r="AX285" s="259">
        <f t="shared" si="236"/>
        <v>0</v>
      </c>
      <c r="AY285" s="259">
        <f t="shared" si="224"/>
        <v>0</v>
      </c>
      <c r="AZ285" s="92">
        <f t="shared" si="225"/>
        <v>0</v>
      </c>
      <c r="BA285" s="266">
        <f t="shared" si="237"/>
        <v>0</v>
      </c>
      <c r="BB285" s="92">
        <f t="shared" si="226"/>
        <v>0</v>
      </c>
    </row>
    <row r="286" spans="1:54" x14ac:dyDescent="0.2">
      <c r="A286" s="267">
        <f t="shared" si="238"/>
        <v>2028</v>
      </c>
      <c r="B286" s="128">
        <f t="shared" si="200"/>
        <v>10</v>
      </c>
      <c r="C286" s="268">
        <f t="shared" si="230"/>
        <v>1</v>
      </c>
      <c r="D286" s="269" t="str">
        <f t="shared" si="230"/>
        <v>단A</v>
      </c>
      <c r="E286" s="270">
        <f t="shared" si="230"/>
        <v>1200000</v>
      </c>
      <c r="F286" s="271">
        <f t="shared" si="230"/>
        <v>0.1</v>
      </c>
      <c r="G286" s="270">
        <f t="shared" si="201"/>
        <v>2829537.2292000018</v>
      </c>
      <c r="H286" s="271">
        <f t="shared" si="202"/>
        <v>0.6</v>
      </c>
      <c r="I286" s="270">
        <f t="shared" si="239"/>
        <v>1697722.337520001</v>
      </c>
      <c r="J286" s="270">
        <f t="shared" si="203"/>
        <v>3</v>
      </c>
      <c r="K286" s="272">
        <f t="shared" si="204"/>
        <v>1.3</v>
      </c>
      <c r="L286" s="270">
        <f t="shared" si="205"/>
        <v>4</v>
      </c>
      <c r="M286" s="273">
        <f t="shared" si="240"/>
        <v>4.0000000000000001E-3</v>
      </c>
      <c r="N286" s="270">
        <f t="shared" si="241"/>
        <v>630</v>
      </c>
      <c r="O286" s="270">
        <f t="shared" si="206"/>
        <v>6160.8893500800041</v>
      </c>
      <c r="P286" s="271">
        <f t="shared" si="242"/>
        <v>0.5</v>
      </c>
      <c r="Q286" s="270" t="b">
        <f t="shared" si="207"/>
        <v>0</v>
      </c>
      <c r="R286" s="271">
        <f t="shared" si="208"/>
        <v>0.5</v>
      </c>
      <c r="S286" s="270">
        <f t="shared" si="209"/>
        <v>3080.444675040002</v>
      </c>
      <c r="T286" s="270">
        <f t="shared" si="231"/>
        <v>3603.2982523200026</v>
      </c>
      <c r="U286" s="270">
        <f t="shared" si="210"/>
        <v>3080.444675040002</v>
      </c>
      <c r="V286" s="270" t="b">
        <f t="shared" si="243"/>
        <v>1</v>
      </c>
      <c r="W286" s="273">
        <f t="shared" si="244"/>
        <v>1.4E-3</v>
      </c>
      <c r="X286" s="270">
        <f t="shared" si="211"/>
        <v>2376.8112725280012</v>
      </c>
      <c r="Y286" s="271">
        <f t="shared" si="232"/>
        <v>0.5</v>
      </c>
      <c r="Z286" s="270">
        <f t="shared" si="212"/>
        <v>1188.4056362640006</v>
      </c>
      <c r="AA286" s="270">
        <f t="shared" si="233"/>
        <v>1404.4793883120008</v>
      </c>
      <c r="AB286" s="270">
        <f t="shared" si="213"/>
        <v>1188.4056362640006</v>
      </c>
      <c r="AC286" s="274">
        <f t="shared" si="245"/>
        <v>0.2</v>
      </c>
      <c r="AD286" s="270">
        <f t="shared" si="214"/>
        <v>616.08893500800048</v>
      </c>
      <c r="AE286" s="270">
        <f t="shared" si="215"/>
        <v>910</v>
      </c>
      <c r="AF286" s="275">
        <f t="shared" si="234"/>
        <v>20</v>
      </c>
      <c r="AG286" s="276">
        <f t="shared" si="234"/>
        <v>1</v>
      </c>
      <c r="AH286" s="276">
        <f t="shared" si="234"/>
        <v>1.1000000000000001</v>
      </c>
      <c r="AI286" s="276">
        <f t="shared" si="234"/>
        <v>1.25</v>
      </c>
      <c r="AJ286" s="267">
        <f t="shared" si="234"/>
        <v>2010</v>
      </c>
      <c r="AK286" s="267">
        <f t="shared" si="216"/>
        <v>18</v>
      </c>
      <c r="AL286" s="271">
        <f t="shared" si="235"/>
        <v>0.02</v>
      </c>
      <c r="AM286" s="271">
        <f t="shared" si="217"/>
        <v>0.19999999999999996</v>
      </c>
      <c r="AN286" s="271">
        <f t="shared" si="218"/>
        <v>0.64</v>
      </c>
      <c r="AO286" s="270">
        <f t="shared" si="219"/>
        <v>16016</v>
      </c>
      <c r="AP286" s="272">
        <f t="shared" si="220"/>
        <v>0.6</v>
      </c>
      <c r="AQ286" s="270">
        <f t="shared" si="227"/>
        <v>9609.6</v>
      </c>
      <c r="AR286" s="270">
        <f t="shared" si="221"/>
        <v>2</v>
      </c>
      <c r="AS286" s="273">
        <f t="shared" si="246"/>
        <v>5.0000000000000001E-4</v>
      </c>
      <c r="AT286" s="270">
        <f t="shared" si="247"/>
        <v>0.60000000000000009</v>
      </c>
      <c r="AU286" s="270">
        <f t="shared" si="222"/>
        <v>4.2048000000000005</v>
      </c>
      <c r="AV286" s="271">
        <f t="shared" si="248"/>
        <v>0</v>
      </c>
      <c r="AW286" s="270">
        <f t="shared" si="223"/>
        <v>4.2048000000000005</v>
      </c>
      <c r="AX286" s="270">
        <f t="shared" si="236"/>
        <v>5.5198649999999985</v>
      </c>
      <c r="AY286" s="270">
        <f t="shared" si="224"/>
        <v>4.2048000000000005</v>
      </c>
      <c r="AZ286" s="129">
        <f t="shared" si="225"/>
        <v>4889.1440463120034</v>
      </c>
      <c r="BA286" s="277">
        <f t="shared" si="237"/>
        <v>1</v>
      </c>
      <c r="BB286" s="129">
        <f t="shared" si="226"/>
        <v>4889.1440463120034</v>
      </c>
    </row>
    <row r="287" spans="1:54" x14ac:dyDescent="0.2">
      <c r="A287" s="278">
        <f t="shared" si="238"/>
        <v>2028</v>
      </c>
      <c r="B287" s="123">
        <f t="shared" si="200"/>
        <v>10</v>
      </c>
      <c r="C287" s="257">
        <f t="shared" si="230"/>
        <v>2</v>
      </c>
      <c r="D287" s="258" t="str">
        <f t="shared" si="230"/>
        <v>단B</v>
      </c>
      <c r="E287" s="259">
        <f t="shared" si="230"/>
        <v>0</v>
      </c>
      <c r="F287" s="260">
        <f t="shared" si="230"/>
        <v>0.01</v>
      </c>
      <c r="G287" s="259">
        <f t="shared" si="201"/>
        <v>0</v>
      </c>
      <c r="H287" s="260">
        <f t="shared" si="202"/>
        <v>0.6</v>
      </c>
      <c r="I287" s="259">
        <f t="shared" si="239"/>
        <v>0</v>
      </c>
      <c r="J287" s="259">
        <f t="shared" si="203"/>
        <v>1</v>
      </c>
      <c r="K287" s="261">
        <f t="shared" si="204"/>
        <v>1.05</v>
      </c>
      <c r="L287" s="259">
        <f t="shared" si="205"/>
        <v>1</v>
      </c>
      <c r="M287" s="262">
        <f t="shared" si="240"/>
        <v>1E-3</v>
      </c>
      <c r="N287" s="259">
        <f t="shared" si="241"/>
        <v>0</v>
      </c>
      <c r="O287" s="259">
        <f t="shared" si="206"/>
        <v>0</v>
      </c>
      <c r="P287" s="260">
        <f t="shared" si="242"/>
        <v>0.5</v>
      </c>
      <c r="Q287" s="259" t="b">
        <f t="shared" si="207"/>
        <v>0</v>
      </c>
      <c r="R287" s="260">
        <f t="shared" si="208"/>
        <v>0.5</v>
      </c>
      <c r="S287" s="259">
        <f t="shared" si="209"/>
        <v>0</v>
      </c>
      <c r="T287" s="259">
        <f t="shared" si="231"/>
        <v>0</v>
      </c>
      <c r="U287" s="259">
        <f t="shared" si="210"/>
        <v>0</v>
      </c>
      <c r="V287" s="259" t="b">
        <f t="shared" si="243"/>
        <v>1</v>
      </c>
      <c r="W287" s="262">
        <f t="shared" si="244"/>
        <v>1.4E-3</v>
      </c>
      <c r="X287" s="259">
        <f t="shared" si="211"/>
        <v>0</v>
      </c>
      <c r="Y287" s="260">
        <f t="shared" si="232"/>
        <v>0.5</v>
      </c>
      <c r="Z287" s="259">
        <f t="shared" si="212"/>
        <v>0</v>
      </c>
      <c r="AA287" s="259">
        <f t="shared" si="233"/>
        <v>0</v>
      </c>
      <c r="AB287" s="259">
        <f t="shared" si="213"/>
        <v>0</v>
      </c>
      <c r="AC287" s="263">
        <f t="shared" si="245"/>
        <v>0.2</v>
      </c>
      <c r="AD287" s="259">
        <f t="shared" si="214"/>
        <v>0</v>
      </c>
      <c r="AE287" s="259">
        <f t="shared" si="215"/>
        <v>910</v>
      </c>
      <c r="AF287" s="264">
        <f t="shared" si="234"/>
        <v>40</v>
      </c>
      <c r="AG287" s="265">
        <f t="shared" si="234"/>
        <v>1</v>
      </c>
      <c r="AH287" s="265">
        <f t="shared" si="234"/>
        <v>1.1000000000000001</v>
      </c>
      <c r="AI287" s="265">
        <f t="shared" si="234"/>
        <v>1.25</v>
      </c>
      <c r="AJ287" s="278">
        <f t="shared" si="234"/>
        <v>2010</v>
      </c>
      <c r="AK287" s="278">
        <f t="shared" si="216"/>
        <v>18</v>
      </c>
      <c r="AL287" s="260">
        <f t="shared" si="235"/>
        <v>0.02</v>
      </c>
      <c r="AM287" s="260">
        <f t="shared" si="217"/>
        <v>0.19999999999999996</v>
      </c>
      <c r="AN287" s="260">
        <f t="shared" si="218"/>
        <v>0.64</v>
      </c>
      <c r="AO287" s="259">
        <f t="shared" si="219"/>
        <v>32032</v>
      </c>
      <c r="AP287" s="261">
        <f t="shared" si="220"/>
        <v>0.6</v>
      </c>
      <c r="AQ287" s="259">
        <f t="shared" si="227"/>
        <v>19219.2</v>
      </c>
      <c r="AR287" s="259">
        <f t="shared" si="221"/>
        <v>3</v>
      </c>
      <c r="AS287" s="262">
        <f t="shared" si="246"/>
        <v>5.9999999999999995E-4</v>
      </c>
      <c r="AT287" s="259">
        <f t="shared" si="247"/>
        <v>1.899999999999999</v>
      </c>
      <c r="AU287" s="259">
        <f t="shared" si="222"/>
        <v>9.6315200000000001</v>
      </c>
      <c r="AV287" s="260">
        <f t="shared" si="248"/>
        <v>0</v>
      </c>
      <c r="AW287" s="259">
        <f t="shared" si="223"/>
        <v>9.6315200000000001</v>
      </c>
      <c r="AX287" s="259">
        <f t="shared" si="236"/>
        <v>10.217045999999998</v>
      </c>
      <c r="AY287" s="259">
        <f t="shared" si="224"/>
        <v>9.6315200000000001</v>
      </c>
      <c r="AZ287" s="92">
        <f t="shared" si="225"/>
        <v>9.6315200000000001</v>
      </c>
      <c r="BA287" s="266">
        <f t="shared" si="237"/>
        <v>2</v>
      </c>
      <c r="BB287" s="92">
        <f t="shared" si="226"/>
        <v>19.26304</v>
      </c>
    </row>
    <row r="288" spans="1:54" x14ac:dyDescent="0.2">
      <c r="A288" s="278">
        <f t="shared" si="238"/>
        <v>2028</v>
      </c>
      <c r="B288" s="123">
        <f t="shared" si="200"/>
        <v>10</v>
      </c>
      <c r="C288" s="257">
        <f t="shared" si="230"/>
        <v>3</v>
      </c>
      <c r="D288" s="258" t="str">
        <f t="shared" si="230"/>
        <v>단C</v>
      </c>
      <c r="E288" s="259">
        <f t="shared" si="230"/>
        <v>0</v>
      </c>
      <c r="F288" s="260">
        <f t="shared" si="230"/>
        <v>0.02</v>
      </c>
      <c r="G288" s="259">
        <f t="shared" si="201"/>
        <v>0</v>
      </c>
      <c r="H288" s="260">
        <f t="shared" si="202"/>
        <v>0.6</v>
      </c>
      <c r="I288" s="259">
        <f t="shared" si="239"/>
        <v>0</v>
      </c>
      <c r="J288" s="259">
        <f t="shared" si="203"/>
        <v>1</v>
      </c>
      <c r="K288" s="261">
        <f t="shared" si="204"/>
        <v>1.05</v>
      </c>
      <c r="L288" s="259">
        <f t="shared" si="205"/>
        <v>1</v>
      </c>
      <c r="M288" s="262">
        <f t="shared" si="240"/>
        <v>1E-3</v>
      </c>
      <c r="N288" s="259">
        <f t="shared" si="241"/>
        <v>0</v>
      </c>
      <c r="O288" s="259">
        <f t="shared" si="206"/>
        <v>0</v>
      </c>
      <c r="P288" s="260">
        <f t="shared" si="242"/>
        <v>0.5</v>
      </c>
      <c r="Q288" s="259" t="b">
        <f t="shared" si="207"/>
        <v>0</v>
      </c>
      <c r="R288" s="260">
        <f t="shared" si="208"/>
        <v>0.5</v>
      </c>
      <c r="S288" s="259">
        <f t="shared" si="209"/>
        <v>0</v>
      </c>
      <c r="T288" s="259">
        <f t="shared" si="231"/>
        <v>0</v>
      </c>
      <c r="U288" s="259">
        <f t="shared" si="210"/>
        <v>0</v>
      </c>
      <c r="V288" s="259" t="b">
        <f t="shared" si="243"/>
        <v>1</v>
      </c>
      <c r="W288" s="262">
        <f t="shared" si="244"/>
        <v>1.4E-3</v>
      </c>
      <c r="X288" s="259">
        <f t="shared" si="211"/>
        <v>0</v>
      </c>
      <c r="Y288" s="260">
        <f t="shared" si="232"/>
        <v>0.5</v>
      </c>
      <c r="Z288" s="259">
        <f t="shared" si="212"/>
        <v>0</v>
      </c>
      <c r="AA288" s="259">
        <f t="shared" si="233"/>
        <v>0</v>
      </c>
      <c r="AB288" s="259">
        <f t="shared" si="213"/>
        <v>0</v>
      </c>
      <c r="AC288" s="263">
        <f t="shared" si="245"/>
        <v>0.2</v>
      </c>
      <c r="AD288" s="259">
        <f t="shared" si="214"/>
        <v>0</v>
      </c>
      <c r="AE288" s="259">
        <f t="shared" si="215"/>
        <v>910</v>
      </c>
      <c r="AF288" s="264">
        <f t="shared" si="234"/>
        <v>50</v>
      </c>
      <c r="AG288" s="265">
        <f t="shared" si="234"/>
        <v>1</v>
      </c>
      <c r="AH288" s="265">
        <f t="shared" si="234"/>
        <v>1.1000000000000001</v>
      </c>
      <c r="AI288" s="265">
        <f t="shared" si="234"/>
        <v>1.25</v>
      </c>
      <c r="AJ288" s="278">
        <f t="shared" si="234"/>
        <v>2010</v>
      </c>
      <c r="AK288" s="278">
        <f t="shared" si="216"/>
        <v>18</v>
      </c>
      <c r="AL288" s="260">
        <f t="shared" si="235"/>
        <v>0.02</v>
      </c>
      <c r="AM288" s="260">
        <f t="shared" si="217"/>
        <v>0.19999999999999996</v>
      </c>
      <c r="AN288" s="260">
        <f t="shared" si="218"/>
        <v>0.64</v>
      </c>
      <c r="AO288" s="259">
        <f t="shared" si="219"/>
        <v>40040.000000000007</v>
      </c>
      <c r="AP288" s="261">
        <f t="shared" si="220"/>
        <v>0.6</v>
      </c>
      <c r="AQ288" s="259">
        <f t="shared" si="227"/>
        <v>24024.000000000004</v>
      </c>
      <c r="AR288" s="259">
        <f t="shared" si="221"/>
        <v>3</v>
      </c>
      <c r="AS288" s="262">
        <f t="shared" si="246"/>
        <v>5.9999999999999995E-4</v>
      </c>
      <c r="AT288" s="259">
        <f t="shared" si="247"/>
        <v>1.899999999999999</v>
      </c>
      <c r="AU288" s="259">
        <f t="shared" si="222"/>
        <v>12.514400000000002</v>
      </c>
      <c r="AV288" s="260">
        <f t="shared" si="248"/>
        <v>0</v>
      </c>
      <c r="AW288" s="259">
        <f t="shared" si="223"/>
        <v>12.514400000000002</v>
      </c>
      <c r="AX288" s="259">
        <f t="shared" si="236"/>
        <v>13.2700575</v>
      </c>
      <c r="AY288" s="259">
        <f t="shared" si="224"/>
        <v>12.514400000000002</v>
      </c>
      <c r="AZ288" s="92">
        <f t="shared" si="225"/>
        <v>12.514400000000002</v>
      </c>
      <c r="BA288" s="266">
        <f t="shared" si="237"/>
        <v>3</v>
      </c>
      <c r="BB288" s="92">
        <f t="shared" si="226"/>
        <v>37.543200000000006</v>
      </c>
    </row>
    <row r="289" spans="1:54" x14ac:dyDescent="0.2">
      <c r="A289" s="278">
        <f t="shared" si="238"/>
        <v>2028</v>
      </c>
      <c r="B289" s="123">
        <f t="shared" si="200"/>
        <v>10</v>
      </c>
      <c r="C289" s="257">
        <f t="shared" si="230"/>
        <v>4</v>
      </c>
      <c r="D289" s="258" t="str">
        <f t="shared" si="230"/>
        <v>단D</v>
      </c>
      <c r="E289" s="259">
        <f t="shared" si="230"/>
        <v>0</v>
      </c>
      <c r="F289" s="260">
        <f t="shared" si="230"/>
        <v>0.03</v>
      </c>
      <c r="G289" s="259">
        <f t="shared" si="201"/>
        <v>0</v>
      </c>
      <c r="H289" s="260">
        <f t="shared" si="202"/>
        <v>0.6</v>
      </c>
      <c r="I289" s="259">
        <f t="shared" si="239"/>
        <v>0</v>
      </c>
      <c r="J289" s="259">
        <f t="shared" si="203"/>
        <v>1</v>
      </c>
      <c r="K289" s="261">
        <f t="shared" si="204"/>
        <v>1.05</v>
      </c>
      <c r="L289" s="259">
        <f t="shared" si="205"/>
        <v>1</v>
      </c>
      <c r="M289" s="262">
        <f t="shared" si="240"/>
        <v>1E-3</v>
      </c>
      <c r="N289" s="259">
        <f t="shared" si="241"/>
        <v>0</v>
      </c>
      <c r="O289" s="259">
        <f t="shared" si="206"/>
        <v>0</v>
      </c>
      <c r="P289" s="260">
        <f t="shared" si="242"/>
        <v>0.5</v>
      </c>
      <c r="Q289" s="259" t="b">
        <f t="shared" si="207"/>
        <v>0</v>
      </c>
      <c r="R289" s="260">
        <f t="shared" si="208"/>
        <v>0.5</v>
      </c>
      <c r="S289" s="259">
        <f t="shared" si="209"/>
        <v>0</v>
      </c>
      <c r="T289" s="259">
        <f t="shared" si="231"/>
        <v>0</v>
      </c>
      <c r="U289" s="259">
        <f t="shared" si="210"/>
        <v>0</v>
      </c>
      <c r="V289" s="259" t="b">
        <f t="shared" si="243"/>
        <v>1</v>
      </c>
      <c r="W289" s="262">
        <f t="shared" si="244"/>
        <v>1.4E-3</v>
      </c>
      <c r="X289" s="259">
        <f t="shared" si="211"/>
        <v>0</v>
      </c>
      <c r="Y289" s="260">
        <f t="shared" si="232"/>
        <v>0.5</v>
      </c>
      <c r="Z289" s="259">
        <f t="shared" si="212"/>
        <v>0</v>
      </c>
      <c r="AA289" s="259">
        <f t="shared" si="233"/>
        <v>0</v>
      </c>
      <c r="AB289" s="259">
        <f t="shared" si="213"/>
        <v>0</v>
      </c>
      <c r="AC289" s="263">
        <f t="shared" si="245"/>
        <v>0.2</v>
      </c>
      <c r="AD289" s="259">
        <f t="shared" si="214"/>
        <v>0</v>
      </c>
      <c r="AE289" s="259">
        <f t="shared" si="215"/>
        <v>910</v>
      </c>
      <c r="AF289" s="264">
        <f t="shared" si="234"/>
        <v>60</v>
      </c>
      <c r="AG289" s="265">
        <f t="shared" si="234"/>
        <v>1</v>
      </c>
      <c r="AH289" s="265">
        <f t="shared" si="234"/>
        <v>1.1000000000000001</v>
      </c>
      <c r="AI289" s="265">
        <f t="shared" si="234"/>
        <v>1.25</v>
      </c>
      <c r="AJ289" s="278">
        <f t="shared" si="234"/>
        <v>2010</v>
      </c>
      <c r="AK289" s="278">
        <f t="shared" si="216"/>
        <v>18</v>
      </c>
      <c r="AL289" s="260">
        <f t="shared" si="235"/>
        <v>0.02</v>
      </c>
      <c r="AM289" s="260">
        <f t="shared" si="217"/>
        <v>0.19999999999999996</v>
      </c>
      <c r="AN289" s="260">
        <f t="shared" si="218"/>
        <v>0.64</v>
      </c>
      <c r="AO289" s="259">
        <f t="shared" si="219"/>
        <v>48048.000000000007</v>
      </c>
      <c r="AP289" s="261">
        <f t="shared" si="220"/>
        <v>0.6</v>
      </c>
      <c r="AQ289" s="259">
        <f t="shared" si="227"/>
        <v>28828.800000000003</v>
      </c>
      <c r="AR289" s="259">
        <f t="shared" si="221"/>
        <v>4</v>
      </c>
      <c r="AS289" s="262">
        <f t="shared" si="246"/>
        <v>8.0000000000000004E-4</v>
      </c>
      <c r="AT289" s="259">
        <f t="shared" si="247"/>
        <v>7.1000000000000014</v>
      </c>
      <c r="AU289" s="259">
        <f t="shared" si="222"/>
        <v>15.963040000000003</v>
      </c>
      <c r="AV289" s="260">
        <f t="shared" si="248"/>
        <v>0</v>
      </c>
      <c r="AW289" s="259">
        <f t="shared" si="223"/>
        <v>15.963040000000003</v>
      </c>
      <c r="AX289" s="259">
        <f t="shared" si="236"/>
        <v>16.969092000000003</v>
      </c>
      <c r="AY289" s="259">
        <f t="shared" si="224"/>
        <v>15.963040000000003</v>
      </c>
      <c r="AZ289" s="92">
        <f t="shared" si="225"/>
        <v>15.963040000000003</v>
      </c>
      <c r="BA289" s="266">
        <f t="shared" si="237"/>
        <v>4</v>
      </c>
      <c r="BB289" s="92">
        <f t="shared" si="226"/>
        <v>63.852160000000012</v>
      </c>
    </row>
    <row r="290" spans="1:54" x14ac:dyDescent="0.2">
      <c r="A290" s="278">
        <f t="shared" si="238"/>
        <v>2028</v>
      </c>
      <c r="B290" s="123">
        <f t="shared" si="200"/>
        <v>10</v>
      </c>
      <c r="C290" s="257">
        <f t="shared" si="230"/>
        <v>5</v>
      </c>
      <c r="D290" s="258" t="str">
        <f t="shared" si="230"/>
        <v>단E</v>
      </c>
      <c r="E290" s="259">
        <f t="shared" si="230"/>
        <v>0</v>
      </c>
      <c r="F290" s="260">
        <f t="shared" si="230"/>
        <v>0.04</v>
      </c>
      <c r="G290" s="259">
        <f t="shared" si="201"/>
        <v>0</v>
      </c>
      <c r="H290" s="260">
        <f t="shared" si="202"/>
        <v>0.6</v>
      </c>
      <c r="I290" s="259">
        <f t="shared" si="239"/>
        <v>0</v>
      </c>
      <c r="J290" s="259">
        <f t="shared" si="203"/>
        <v>1</v>
      </c>
      <c r="K290" s="261">
        <f t="shared" si="204"/>
        <v>1.05</v>
      </c>
      <c r="L290" s="259">
        <f t="shared" si="205"/>
        <v>1</v>
      </c>
      <c r="M290" s="262">
        <f t="shared" si="240"/>
        <v>1E-3</v>
      </c>
      <c r="N290" s="259">
        <f t="shared" si="241"/>
        <v>0</v>
      </c>
      <c r="O290" s="259">
        <f t="shared" si="206"/>
        <v>0</v>
      </c>
      <c r="P290" s="260">
        <f t="shared" si="242"/>
        <v>0.25</v>
      </c>
      <c r="Q290" s="259" t="b">
        <f t="shared" si="207"/>
        <v>0</v>
      </c>
      <c r="R290" s="260">
        <f t="shared" si="208"/>
        <v>0.25</v>
      </c>
      <c r="S290" s="259">
        <f t="shared" si="209"/>
        <v>0</v>
      </c>
      <c r="T290" s="259">
        <f t="shared" si="231"/>
        <v>0</v>
      </c>
      <c r="U290" s="259">
        <f t="shared" si="210"/>
        <v>0</v>
      </c>
      <c r="V290" s="259" t="b">
        <f t="shared" si="243"/>
        <v>1</v>
      </c>
      <c r="W290" s="262">
        <f t="shared" si="244"/>
        <v>1.4E-3</v>
      </c>
      <c r="X290" s="259">
        <f t="shared" si="211"/>
        <v>0</v>
      </c>
      <c r="Y290" s="260">
        <f t="shared" si="232"/>
        <v>0.25</v>
      </c>
      <c r="Z290" s="259">
        <f t="shared" si="212"/>
        <v>0</v>
      </c>
      <c r="AA290" s="259">
        <f t="shared" si="233"/>
        <v>0</v>
      </c>
      <c r="AB290" s="259">
        <f t="shared" si="213"/>
        <v>0</v>
      </c>
      <c r="AC290" s="263">
        <f t="shared" si="245"/>
        <v>0.2</v>
      </c>
      <c r="AD290" s="259">
        <f t="shared" si="214"/>
        <v>0</v>
      </c>
      <c r="AE290" s="259">
        <f t="shared" si="215"/>
        <v>910</v>
      </c>
      <c r="AF290" s="264">
        <f t="shared" si="234"/>
        <v>85</v>
      </c>
      <c r="AG290" s="265">
        <f t="shared" si="234"/>
        <v>1</v>
      </c>
      <c r="AH290" s="265">
        <f t="shared" si="234"/>
        <v>1.1000000000000001</v>
      </c>
      <c r="AI290" s="265">
        <f t="shared" si="234"/>
        <v>1.25</v>
      </c>
      <c r="AJ290" s="278">
        <f t="shared" si="234"/>
        <v>2010</v>
      </c>
      <c r="AK290" s="278">
        <f t="shared" si="216"/>
        <v>18</v>
      </c>
      <c r="AL290" s="260">
        <f t="shared" si="235"/>
        <v>0.02</v>
      </c>
      <c r="AM290" s="260">
        <f t="shared" si="217"/>
        <v>0.19999999999999996</v>
      </c>
      <c r="AN290" s="260">
        <f t="shared" si="218"/>
        <v>0.64</v>
      </c>
      <c r="AO290" s="259">
        <f t="shared" si="219"/>
        <v>68068</v>
      </c>
      <c r="AP290" s="261">
        <f t="shared" si="220"/>
        <v>0.6</v>
      </c>
      <c r="AQ290" s="259">
        <f t="shared" si="227"/>
        <v>40840.799999999996</v>
      </c>
      <c r="AR290" s="259">
        <f t="shared" si="221"/>
        <v>5</v>
      </c>
      <c r="AS290" s="262">
        <f t="shared" si="246"/>
        <v>1E-3</v>
      </c>
      <c r="AT290" s="259">
        <f t="shared" si="247"/>
        <v>14.899999999999999</v>
      </c>
      <c r="AU290" s="259">
        <f t="shared" si="222"/>
        <v>25.940799999999996</v>
      </c>
      <c r="AV290" s="260">
        <f t="shared" si="248"/>
        <v>0</v>
      </c>
      <c r="AW290" s="259">
        <f t="shared" si="223"/>
        <v>25.940799999999996</v>
      </c>
      <c r="AX290" s="259">
        <f t="shared" si="236"/>
        <v>27.60599624999999</v>
      </c>
      <c r="AY290" s="259">
        <f t="shared" si="224"/>
        <v>25.940799999999996</v>
      </c>
      <c r="AZ290" s="92">
        <f t="shared" si="225"/>
        <v>25.940799999999996</v>
      </c>
      <c r="BA290" s="266">
        <f t="shared" si="237"/>
        <v>5</v>
      </c>
      <c r="BB290" s="92">
        <f t="shared" si="226"/>
        <v>129.70399999999998</v>
      </c>
    </row>
    <row r="291" spans="1:54" x14ac:dyDescent="0.2">
      <c r="A291" s="278">
        <f t="shared" si="238"/>
        <v>2028</v>
      </c>
      <c r="B291" s="123">
        <f t="shared" si="200"/>
        <v>10</v>
      </c>
      <c r="C291" s="257">
        <f t="shared" si="230"/>
        <v>6</v>
      </c>
      <c r="D291" s="258" t="str">
        <f t="shared" si="230"/>
        <v>단F</v>
      </c>
      <c r="E291" s="259">
        <f t="shared" si="230"/>
        <v>0</v>
      </c>
      <c r="F291" s="260">
        <f t="shared" si="230"/>
        <v>0.05</v>
      </c>
      <c r="G291" s="259">
        <f t="shared" si="201"/>
        <v>0</v>
      </c>
      <c r="H291" s="260">
        <f t="shared" si="202"/>
        <v>0.6</v>
      </c>
      <c r="I291" s="259">
        <f t="shared" si="239"/>
        <v>0</v>
      </c>
      <c r="J291" s="259">
        <f t="shared" si="203"/>
        <v>1</v>
      </c>
      <c r="K291" s="261">
        <f t="shared" si="204"/>
        <v>1.05</v>
      </c>
      <c r="L291" s="259">
        <f t="shared" si="205"/>
        <v>1</v>
      </c>
      <c r="M291" s="262">
        <f t="shared" si="240"/>
        <v>1E-3</v>
      </c>
      <c r="N291" s="259">
        <f t="shared" si="241"/>
        <v>0</v>
      </c>
      <c r="O291" s="259">
        <f t="shared" si="206"/>
        <v>0</v>
      </c>
      <c r="P291" s="260">
        <f t="shared" si="242"/>
        <v>0</v>
      </c>
      <c r="Q291" s="259" t="b">
        <f t="shared" si="207"/>
        <v>0</v>
      </c>
      <c r="R291" s="260">
        <f t="shared" si="208"/>
        <v>0</v>
      </c>
      <c r="S291" s="259">
        <f t="shared" si="209"/>
        <v>0</v>
      </c>
      <c r="T291" s="259">
        <f t="shared" si="231"/>
        <v>0</v>
      </c>
      <c r="U291" s="259">
        <f t="shared" si="210"/>
        <v>0</v>
      </c>
      <c r="V291" s="259" t="b">
        <f t="shared" si="243"/>
        <v>1</v>
      </c>
      <c r="W291" s="262">
        <f t="shared" si="244"/>
        <v>1.4E-3</v>
      </c>
      <c r="X291" s="259">
        <f t="shared" si="211"/>
        <v>0</v>
      </c>
      <c r="Y291" s="260">
        <f t="shared" si="232"/>
        <v>0</v>
      </c>
      <c r="Z291" s="259">
        <f t="shared" si="212"/>
        <v>0</v>
      </c>
      <c r="AA291" s="259">
        <f t="shared" si="233"/>
        <v>0</v>
      </c>
      <c r="AB291" s="259">
        <f t="shared" si="213"/>
        <v>0</v>
      </c>
      <c r="AC291" s="263">
        <f t="shared" si="245"/>
        <v>0.2</v>
      </c>
      <c r="AD291" s="259">
        <f t="shared" si="214"/>
        <v>0</v>
      </c>
      <c r="AE291" s="259">
        <f t="shared" si="215"/>
        <v>910</v>
      </c>
      <c r="AF291" s="264">
        <f t="shared" si="234"/>
        <v>90</v>
      </c>
      <c r="AG291" s="265">
        <f t="shared" si="234"/>
        <v>1</v>
      </c>
      <c r="AH291" s="265">
        <f t="shared" si="234"/>
        <v>1.1000000000000001</v>
      </c>
      <c r="AI291" s="265">
        <f t="shared" si="234"/>
        <v>1.25</v>
      </c>
      <c r="AJ291" s="278">
        <f t="shared" si="234"/>
        <v>2010</v>
      </c>
      <c r="AK291" s="278">
        <f t="shared" si="216"/>
        <v>18</v>
      </c>
      <c r="AL291" s="260">
        <f t="shared" si="235"/>
        <v>0.02</v>
      </c>
      <c r="AM291" s="260">
        <f t="shared" si="217"/>
        <v>0.19999999999999996</v>
      </c>
      <c r="AN291" s="260">
        <f t="shared" si="218"/>
        <v>0.64</v>
      </c>
      <c r="AO291" s="259">
        <f t="shared" si="219"/>
        <v>72072</v>
      </c>
      <c r="AP291" s="261">
        <f t="shared" si="220"/>
        <v>0.6</v>
      </c>
      <c r="AQ291" s="259">
        <f t="shared" si="227"/>
        <v>43243.199999999997</v>
      </c>
      <c r="AR291" s="259">
        <f t="shared" si="221"/>
        <v>5</v>
      </c>
      <c r="AS291" s="262">
        <f t="shared" si="246"/>
        <v>1E-3</v>
      </c>
      <c r="AT291" s="259">
        <f t="shared" si="247"/>
        <v>14.899999999999999</v>
      </c>
      <c r="AU291" s="259">
        <f t="shared" si="222"/>
        <v>28.343199999999996</v>
      </c>
      <c r="AV291" s="260">
        <f t="shared" si="248"/>
        <v>0</v>
      </c>
      <c r="AW291" s="259">
        <f t="shared" si="223"/>
        <v>28.343199999999996</v>
      </c>
      <c r="AX291" s="259">
        <f t="shared" si="236"/>
        <v>30.150172499999993</v>
      </c>
      <c r="AY291" s="259">
        <f t="shared" si="224"/>
        <v>28.343199999999996</v>
      </c>
      <c r="AZ291" s="92">
        <f t="shared" si="225"/>
        <v>28.343199999999996</v>
      </c>
      <c r="BA291" s="266">
        <f t="shared" si="237"/>
        <v>5</v>
      </c>
      <c r="BB291" s="92">
        <f t="shared" si="226"/>
        <v>141.71599999999998</v>
      </c>
    </row>
    <row r="292" spans="1:54" x14ac:dyDescent="0.2">
      <c r="A292" s="278">
        <f t="shared" si="238"/>
        <v>2028</v>
      </c>
      <c r="B292" s="123">
        <f t="shared" si="200"/>
        <v>10</v>
      </c>
      <c r="C292" s="257">
        <f t="shared" si="230"/>
        <v>7</v>
      </c>
      <c r="D292" s="258" t="str">
        <f t="shared" si="230"/>
        <v>장A</v>
      </c>
      <c r="E292" s="259">
        <f t="shared" si="230"/>
        <v>0</v>
      </c>
      <c r="F292" s="260">
        <f t="shared" si="230"/>
        <v>0.01</v>
      </c>
      <c r="G292" s="259">
        <f t="shared" si="201"/>
        <v>0</v>
      </c>
      <c r="H292" s="260">
        <f t="shared" si="202"/>
        <v>0.6</v>
      </c>
      <c r="I292" s="259">
        <f t="shared" si="239"/>
        <v>0</v>
      </c>
      <c r="J292" s="259">
        <f t="shared" si="203"/>
        <v>1</v>
      </c>
      <c r="K292" s="261">
        <f t="shared" si="204"/>
        <v>1.05</v>
      </c>
      <c r="L292" s="259">
        <f t="shared" si="205"/>
        <v>1</v>
      </c>
      <c r="M292" s="262">
        <f t="shared" si="240"/>
        <v>1E-3</v>
      </c>
      <c r="N292" s="259">
        <f t="shared" si="241"/>
        <v>0</v>
      </c>
      <c r="O292" s="259">
        <f t="shared" si="206"/>
        <v>0</v>
      </c>
      <c r="P292" s="260">
        <f t="shared" si="242"/>
        <v>1</v>
      </c>
      <c r="Q292" s="259" t="b">
        <f t="shared" si="207"/>
        <v>0</v>
      </c>
      <c r="R292" s="260">
        <f t="shared" si="208"/>
        <v>1</v>
      </c>
      <c r="S292" s="259">
        <f t="shared" si="209"/>
        <v>0</v>
      </c>
      <c r="T292" s="259">
        <f t="shared" si="231"/>
        <v>0</v>
      </c>
      <c r="U292" s="259">
        <f t="shared" si="210"/>
        <v>0</v>
      </c>
      <c r="V292" s="259" t="b">
        <f t="shared" si="243"/>
        <v>1</v>
      </c>
      <c r="W292" s="262">
        <f t="shared" si="244"/>
        <v>1.4E-3</v>
      </c>
      <c r="X292" s="259">
        <f t="shared" si="211"/>
        <v>0</v>
      </c>
      <c r="Y292" s="260">
        <f t="shared" si="232"/>
        <v>1</v>
      </c>
      <c r="Z292" s="259">
        <f t="shared" si="212"/>
        <v>0</v>
      </c>
      <c r="AA292" s="259">
        <f t="shared" si="233"/>
        <v>0</v>
      </c>
      <c r="AB292" s="259">
        <f t="shared" si="213"/>
        <v>0</v>
      </c>
      <c r="AC292" s="263">
        <f t="shared" si="245"/>
        <v>0.2</v>
      </c>
      <c r="AD292" s="259">
        <f t="shared" si="214"/>
        <v>0</v>
      </c>
      <c r="AE292" s="259">
        <f t="shared" si="215"/>
        <v>910</v>
      </c>
      <c r="AF292" s="264">
        <f t="shared" si="234"/>
        <v>30</v>
      </c>
      <c r="AG292" s="265">
        <f t="shared" si="234"/>
        <v>1</v>
      </c>
      <c r="AH292" s="265">
        <f t="shared" si="234"/>
        <v>1.1000000000000001</v>
      </c>
      <c r="AI292" s="265">
        <f t="shared" si="234"/>
        <v>1.25</v>
      </c>
      <c r="AJ292" s="278">
        <f t="shared" si="234"/>
        <v>2010</v>
      </c>
      <c r="AK292" s="278">
        <f t="shared" si="216"/>
        <v>18</v>
      </c>
      <c r="AL292" s="260">
        <f t="shared" si="235"/>
        <v>0.02</v>
      </c>
      <c r="AM292" s="260">
        <f t="shared" si="217"/>
        <v>0.19999999999999996</v>
      </c>
      <c r="AN292" s="260">
        <f t="shared" si="218"/>
        <v>0.64</v>
      </c>
      <c r="AO292" s="259">
        <f t="shared" si="219"/>
        <v>24024.000000000004</v>
      </c>
      <c r="AP292" s="261">
        <f t="shared" si="220"/>
        <v>0.6</v>
      </c>
      <c r="AQ292" s="259">
        <f t="shared" si="227"/>
        <v>14414.400000000001</v>
      </c>
      <c r="AR292" s="259">
        <f t="shared" si="221"/>
        <v>3</v>
      </c>
      <c r="AS292" s="262">
        <f t="shared" si="246"/>
        <v>5.9999999999999995E-4</v>
      </c>
      <c r="AT292" s="259">
        <f t="shared" si="247"/>
        <v>1.899999999999999</v>
      </c>
      <c r="AU292" s="259">
        <f t="shared" si="222"/>
        <v>6.7486400000000017</v>
      </c>
      <c r="AV292" s="260">
        <f t="shared" si="248"/>
        <v>0</v>
      </c>
      <c r="AW292" s="259">
        <f t="shared" si="223"/>
        <v>6.7486400000000017</v>
      </c>
      <c r="AX292" s="259">
        <f t="shared" si="236"/>
        <v>7.1640345000000014</v>
      </c>
      <c r="AY292" s="259">
        <f t="shared" si="224"/>
        <v>6.7486400000000017</v>
      </c>
      <c r="AZ292" s="92">
        <f t="shared" si="225"/>
        <v>6.7486400000000017</v>
      </c>
      <c r="BA292" s="266">
        <f t="shared" si="237"/>
        <v>5</v>
      </c>
      <c r="BB292" s="92">
        <f t="shared" si="226"/>
        <v>33.743200000000009</v>
      </c>
    </row>
    <row r="293" spans="1:54" x14ac:dyDescent="0.2">
      <c r="A293" s="278">
        <f t="shared" si="238"/>
        <v>2028</v>
      </c>
      <c r="B293" s="123">
        <f t="shared" si="200"/>
        <v>10</v>
      </c>
      <c r="C293" s="257">
        <f t="shared" si="230"/>
        <v>8</v>
      </c>
      <c r="D293" s="258" t="str">
        <f t="shared" si="230"/>
        <v>장B</v>
      </c>
      <c r="E293" s="259">
        <f t="shared" si="230"/>
        <v>0</v>
      </c>
      <c r="F293" s="260">
        <f t="shared" si="230"/>
        <v>0.02</v>
      </c>
      <c r="G293" s="259">
        <f t="shared" si="201"/>
        <v>0</v>
      </c>
      <c r="H293" s="260">
        <f t="shared" si="202"/>
        <v>0.6</v>
      </c>
      <c r="I293" s="259">
        <f t="shared" si="239"/>
        <v>0</v>
      </c>
      <c r="J293" s="259">
        <f t="shared" si="203"/>
        <v>1</v>
      </c>
      <c r="K293" s="261">
        <f t="shared" si="204"/>
        <v>1.05</v>
      </c>
      <c r="L293" s="259">
        <f t="shared" si="205"/>
        <v>1</v>
      </c>
      <c r="M293" s="262">
        <f t="shared" si="240"/>
        <v>1E-3</v>
      </c>
      <c r="N293" s="259">
        <f t="shared" si="241"/>
        <v>0</v>
      </c>
      <c r="O293" s="259">
        <f t="shared" si="206"/>
        <v>0</v>
      </c>
      <c r="P293" s="260">
        <f t="shared" si="242"/>
        <v>0.75</v>
      </c>
      <c r="Q293" s="259" t="b">
        <f t="shared" si="207"/>
        <v>0</v>
      </c>
      <c r="R293" s="260">
        <f t="shared" si="208"/>
        <v>0.75</v>
      </c>
      <c r="S293" s="259">
        <f t="shared" si="209"/>
        <v>0</v>
      </c>
      <c r="T293" s="259">
        <f t="shared" si="231"/>
        <v>0</v>
      </c>
      <c r="U293" s="259">
        <f t="shared" si="210"/>
        <v>0</v>
      </c>
      <c r="V293" s="259" t="b">
        <f t="shared" si="243"/>
        <v>1</v>
      </c>
      <c r="W293" s="262">
        <f t="shared" si="244"/>
        <v>1.4E-3</v>
      </c>
      <c r="X293" s="259">
        <f t="shared" si="211"/>
        <v>0</v>
      </c>
      <c r="Y293" s="260">
        <f t="shared" si="232"/>
        <v>0.75</v>
      </c>
      <c r="Z293" s="259">
        <f t="shared" si="212"/>
        <v>0</v>
      </c>
      <c r="AA293" s="259">
        <f t="shared" si="233"/>
        <v>0</v>
      </c>
      <c r="AB293" s="259">
        <f t="shared" si="213"/>
        <v>0</v>
      </c>
      <c r="AC293" s="263">
        <f t="shared" si="245"/>
        <v>0.2</v>
      </c>
      <c r="AD293" s="259">
        <f t="shared" si="214"/>
        <v>0</v>
      </c>
      <c r="AE293" s="259">
        <f t="shared" si="215"/>
        <v>910</v>
      </c>
      <c r="AF293" s="264">
        <f t="shared" si="234"/>
        <v>50</v>
      </c>
      <c r="AG293" s="265">
        <f t="shared" si="234"/>
        <v>1</v>
      </c>
      <c r="AH293" s="265">
        <f t="shared" si="234"/>
        <v>1.1000000000000001</v>
      </c>
      <c r="AI293" s="265">
        <f t="shared" si="234"/>
        <v>1.25</v>
      </c>
      <c r="AJ293" s="278">
        <f t="shared" si="234"/>
        <v>2010</v>
      </c>
      <c r="AK293" s="278">
        <f t="shared" si="216"/>
        <v>18</v>
      </c>
      <c r="AL293" s="260">
        <f t="shared" si="235"/>
        <v>0.02</v>
      </c>
      <c r="AM293" s="260">
        <f t="shared" si="217"/>
        <v>0.19999999999999996</v>
      </c>
      <c r="AN293" s="260">
        <f t="shared" si="218"/>
        <v>0.64</v>
      </c>
      <c r="AO293" s="259">
        <f t="shared" si="219"/>
        <v>40040.000000000007</v>
      </c>
      <c r="AP293" s="261">
        <f t="shared" si="220"/>
        <v>0.6</v>
      </c>
      <c r="AQ293" s="259">
        <f t="shared" si="227"/>
        <v>24024.000000000004</v>
      </c>
      <c r="AR293" s="259">
        <f t="shared" si="221"/>
        <v>3</v>
      </c>
      <c r="AS293" s="262">
        <f t="shared" si="246"/>
        <v>5.9999999999999995E-4</v>
      </c>
      <c r="AT293" s="259">
        <f t="shared" si="247"/>
        <v>1.899999999999999</v>
      </c>
      <c r="AU293" s="259">
        <f t="shared" si="222"/>
        <v>12.514400000000002</v>
      </c>
      <c r="AV293" s="260">
        <f t="shared" si="248"/>
        <v>0</v>
      </c>
      <c r="AW293" s="259">
        <f t="shared" si="223"/>
        <v>12.514400000000002</v>
      </c>
      <c r="AX293" s="259">
        <f t="shared" si="236"/>
        <v>13.2700575</v>
      </c>
      <c r="AY293" s="259">
        <f t="shared" si="224"/>
        <v>12.514400000000002</v>
      </c>
      <c r="AZ293" s="92">
        <f t="shared" si="225"/>
        <v>12.514400000000002</v>
      </c>
      <c r="BA293" s="266">
        <f t="shared" si="237"/>
        <v>4</v>
      </c>
      <c r="BB293" s="92">
        <f t="shared" si="226"/>
        <v>50.057600000000008</v>
      </c>
    </row>
    <row r="294" spans="1:54" x14ac:dyDescent="0.2">
      <c r="A294" s="278">
        <f t="shared" si="238"/>
        <v>2028</v>
      </c>
      <c r="B294" s="123">
        <f t="shared" si="200"/>
        <v>10</v>
      </c>
      <c r="C294" s="257">
        <f t="shared" ref="C294:F309" si="249">C269</f>
        <v>9</v>
      </c>
      <c r="D294" s="258" t="str">
        <f t="shared" si="249"/>
        <v>장C</v>
      </c>
      <c r="E294" s="259">
        <f t="shared" si="249"/>
        <v>0</v>
      </c>
      <c r="F294" s="260">
        <f t="shared" si="249"/>
        <v>0.01</v>
      </c>
      <c r="G294" s="259">
        <f t="shared" si="201"/>
        <v>0</v>
      </c>
      <c r="H294" s="260">
        <f t="shared" si="202"/>
        <v>0.6</v>
      </c>
      <c r="I294" s="259">
        <f t="shared" si="239"/>
        <v>0</v>
      </c>
      <c r="J294" s="259">
        <f t="shared" si="203"/>
        <v>1</v>
      </c>
      <c r="K294" s="261">
        <f t="shared" si="204"/>
        <v>1.05</v>
      </c>
      <c r="L294" s="259">
        <f t="shared" si="205"/>
        <v>1</v>
      </c>
      <c r="M294" s="262">
        <f t="shared" si="240"/>
        <v>1E-3</v>
      </c>
      <c r="N294" s="259">
        <f t="shared" si="241"/>
        <v>0</v>
      </c>
      <c r="O294" s="259">
        <f t="shared" si="206"/>
        <v>0</v>
      </c>
      <c r="P294" s="260">
        <f t="shared" si="242"/>
        <v>0.75</v>
      </c>
      <c r="Q294" s="259" t="b">
        <f t="shared" si="207"/>
        <v>0</v>
      </c>
      <c r="R294" s="260">
        <f t="shared" si="208"/>
        <v>0.75</v>
      </c>
      <c r="S294" s="259">
        <f t="shared" si="209"/>
        <v>0</v>
      </c>
      <c r="T294" s="259">
        <f t="shared" si="231"/>
        <v>0</v>
      </c>
      <c r="U294" s="259">
        <f t="shared" si="210"/>
        <v>0</v>
      </c>
      <c r="V294" s="259" t="b">
        <f t="shared" si="243"/>
        <v>1</v>
      </c>
      <c r="W294" s="262">
        <f t="shared" si="244"/>
        <v>1.4E-3</v>
      </c>
      <c r="X294" s="259">
        <f t="shared" si="211"/>
        <v>0</v>
      </c>
      <c r="Y294" s="260">
        <f t="shared" si="232"/>
        <v>0.75</v>
      </c>
      <c r="Z294" s="259">
        <f t="shared" si="212"/>
        <v>0</v>
      </c>
      <c r="AA294" s="259">
        <f t="shared" si="233"/>
        <v>0</v>
      </c>
      <c r="AB294" s="259">
        <f t="shared" si="213"/>
        <v>0</v>
      </c>
      <c r="AC294" s="263">
        <f t="shared" si="245"/>
        <v>0.2</v>
      </c>
      <c r="AD294" s="259">
        <f t="shared" si="214"/>
        <v>0</v>
      </c>
      <c r="AE294" s="259">
        <f t="shared" si="215"/>
        <v>910</v>
      </c>
      <c r="AF294" s="264">
        <f t="shared" ref="AF294:AJ309" si="250">AF269</f>
        <v>60</v>
      </c>
      <c r="AG294" s="265">
        <f t="shared" si="250"/>
        <v>1</v>
      </c>
      <c r="AH294" s="265">
        <f t="shared" si="250"/>
        <v>1.1000000000000001</v>
      </c>
      <c r="AI294" s="265">
        <f t="shared" si="250"/>
        <v>1.25</v>
      </c>
      <c r="AJ294" s="278">
        <f t="shared" si="250"/>
        <v>2010</v>
      </c>
      <c r="AK294" s="278">
        <f t="shared" si="216"/>
        <v>18</v>
      </c>
      <c r="AL294" s="260">
        <f t="shared" si="235"/>
        <v>0.02</v>
      </c>
      <c r="AM294" s="260">
        <f t="shared" si="217"/>
        <v>0.19999999999999996</v>
      </c>
      <c r="AN294" s="260">
        <f t="shared" si="218"/>
        <v>0.64</v>
      </c>
      <c r="AO294" s="259">
        <f t="shared" si="219"/>
        <v>48048.000000000007</v>
      </c>
      <c r="AP294" s="261">
        <f t="shared" si="220"/>
        <v>0.6</v>
      </c>
      <c r="AQ294" s="259">
        <f t="shared" si="227"/>
        <v>28828.800000000003</v>
      </c>
      <c r="AR294" s="259">
        <f t="shared" si="221"/>
        <v>4</v>
      </c>
      <c r="AS294" s="262">
        <f t="shared" si="246"/>
        <v>8.0000000000000004E-4</v>
      </c>
      <c r="AT294" s="259">
        <f t="shared" si="247"/>
        <v>7.1000000000000014</v>
      </c>
      <c r="AU294" s="259">
        <f t="shared" si="222"/>
        <v>15.963040000000003</v>
      </c>
      <c r="AV294" s="260">
        <f t="shared" si="248"/>
        <v>0</v>
      </c>
      <c r="AW294" s="259">
        <f t="shared" si="223"/>
        <v>15.963040000000003</v>
      </c>
      <c r="AX294" s="259">
        <f t="shared" si="236"/>
        <v>16.969092000000003</v>
      </c>
      <c r="AY294" s="259">
        <f t="shared" si="224"/>
        <v>15.963040000000003</v>
      </c>
      <c r="AZ294" s="92">
        <f t="shared" si="225"/>
        <v>15.963040000000003</v>
      </c>
      <c r="BA294" s="266">
        <f t="shared" si="237"/>
        <v>3</v>
      </c>
      <c r="BB294" s="92">
        <f t="shared" si="226"/>
        <v>47.889120000000005</v>
      </c>
    </row>
    <row r="295" spans="1:54" x14ac:dyDescent="0.2">
      <c r="A295" s="278">
        <f t="shared" si="238"/>
        <v>2028</v>
      </c>
      <c r="B295" s="123">
        <f t="shared" si="200"/>
        <v>10</v>
      </c>
      <c r="C295" s="257">
        <f t="shared" si="249"/>
        <v>10</v>
      </c>
      <c r="D295" s="258" t="str">
        <f t="shared" si="249"/>
        <v>장D</v>
      </c>
      <c r="E295" s="259">
        <f t="shared" si="249"/>
        <v>0</v>
      </c>
      <c r="F295" s="260">
        <f t="shared" si="249"/>
        <v>0.03</v>
      </c>
      <c r="G295" s="259">
        <f t="shared" si="201"/>
        <v>0</v>
      </c>
      <c r="H295" s="260">
        <f t="shared" si="202"/>
        <v>0.6</v>
      </c>
      <c r="I295" s="259">
        <f t="shared" si="239"/>
        <v>0</v>
      </c>
      <c r="J295" s="259">
        <f t="shared" si="203"/>
        <v>1</v>
      </c>
      <c r="K295" s="261">
        <f t="shared" si="204"/>
        <v>1.05</v>
      </c>
      <c r="L295" s="259">
        <f t="shared" si="205"/>
        <v>1</v>
      </c>
      <c r="M295" s="262">
        <f t="shared" si="240"/>
        <v>1E-3</v>
      </c>
      <c r="N295" s="259">
        <f t="shared" si="241"/>
        <v>0</v>
      </c>
      <c r="O295" s="259">
        <f t="shared" si="206"/>
        <v>0</v>
      </c>
      <c r="P295" s="260">
        <f t="shared" si="242"/>
        <v>0</v>
      </c>
      <c r="Q295" s="259" t="b">
        <f t="shared" si="207"/>
        <v>0</v>
      </c>
      <c r="R295" s="260">
        <f t="shared" si="208"/>
        <v>0</v>
      </c>
      <c r="S295" s="259">
        <f t="shared" si="209"/>
        <v>0</v>
      </c>
      <c r="T295" s="259">
        <f t="shared" si="231"/>
        <v>0</v>
      </c>
      <c r="U295" s="259">
        <f t="shared" si="210"/>
        <v>0</v>
      </c>
      <c r="V295" s="259" t="b">
        <f t="shared" si="243"/>
        <v>1</v>
      </c>
      <c r="W295" s="262">
        <f t="shared" si="244"/>
        <v>1.4E-3</v>
      </c>
      <c r="X295" s="259">
        <f t="shared" si="211"/>
        <v>0</v>
      </c>
      <c r="Y295" s="260">
        <f t="shared" si="232"/>
        <v>0</v>
      </c>
      <c r="Z295" s="259">
        <f t="shared" si="212"/>
        <v>0</v>
      </c>
      <c r="AA295" s="259">
        <f t="shared" si="233"/>
        <v>0</v>
      </c>
      <c r="AB295" s="259">
        <f t="shared" si="213"/>
        <v>0</v>
      </c>
      <c r="AC295" s="263">
        <f t="shared" si="245"/>
        <v>0.2</v>
      </c>
      <c r="AD295" s="259">
        <f t="shared" si="214"/>
        <v>0</v>
      </c>
      <c r="AE295" s="259">
        <f t="shared" si="215"/>
        <v>910</v>
      </c>
      <c r="AF295" s="264">
        <f t="shared" si="250"/>
        <v>90</v>
      </c>
      <c r="AG295" s="265">
        <f t="shared" si="250"/>
        <v>1</v>
      </c>
      <c r="AH295" s="265">
        <f t="shared" si="250"/>
        <v>1.1000000000000001</v>
      </c>
      <c r="AI295" s="265">
        <f t="shared" si="250"/>
        <v>1.25</v>
      </c>
      <c r="AJ295" s="278">
        <f t="shared" si="250"/>
        <v>2010</v>
      </c>
      <c r="AK295" s="278">
        <f t="shared" si="216"/>
        <v>18</v>
      </c>
      <c r="AL295" s="260">
        <f t="shared" si="235"/>
        <v>0.02</v>
      </c>
      <c r="AM295" s="260">
        <f t="shared" si="217"/>
        <v>0.19999999999999996</v>
      </c>
      <c r="AN295" s="260">
        <f t="shared" si="218"/>
        <v>0.64</v>
      </c>
      <c r="AO295" s="259">
        <f t="shared" si="219"/>
        <v>72072</v>
      </c>
      <c r="AP295" s="261">
        <f t="shared" si="220"/>
        <v>0.6</v>
      </c>
      <c r="AQ295" s="259">
        <f t="shared" si="227"/>
        <v>43243.199999999997</v>
      </c>
      <c r="AR295" s="259">
        <f t="shared" si="221"/>
        <v>5</v>
      </c>
      <c r="AS295" s="262">
        <f t="shared" si="246"/>
        <v>1E-3</v>
      </c>
      <c r="AT295" s="259">
        <f t="shared" si="247"/>
        <v>14.899999999999999</v>
      </c>
      <c r="AU295" s="259">
        <f t="shared" si="222"/>
        <v>28.343199999999996</v>
      </c>
      <c r="AV295" s="260">
        <f t="shared" si="248"/>
        <v>0</v>
      </c>
      <c r="AW295" s="259">
        <f t="shared" si="223"/>
        <v>28.343199999999996</v>
      </c>
      <c r="AX295" s="259">
        <f t="shared" si="236"/>
        <v>30.150172499999993</v>
      </c>
      <c r="AY295" s="259">
        <f t="shared" si="224"/>
        <v>28.343199999999996</v>
      </c>
      <c r="AZ295" s="92">
        <f t="shared" si="225"/>
        <v>28.343199999999996</v>
      </c>
      <c r="BA295" s="266">
        <f t="shared" si="237"/>
        <v>2</v>
      </c>
      <c r="BB295" s="92">
        <f t="shared" si="226"/>
        <v>56.686399999999992</v>
      </c>
    </row>
    <row r="296" spans="1:54" x14ac:dyDescent="0.2">
      <c r="A296" s="278">
        <f t="shared" si="238"/>
        <v>2028</v>
      </c>
      <c r="B296" s="123">
        <f t="shared" si="200"/>
        <v>10</v>
      </c>
      <c r="C296" s="257">
        <f t="shared" si="249"/>
        <v>11</v>
      </c>
      <c r="D296" s="258" t="str">
        <f t="shared" si="249"/>
        <v>미등록A</v>
      </c>
      <c r="E296" s="259">
        <f t="shared" si="249"/>
        <v>0</v>
      </c>
      <c r="F296" s="260">
        <f t="shared" si="249"/>
        <v>0.01</v>
      </c>
      <c r="G296" s="259">
        <f t="shared" si="201"/>
        <v>0</v>
      </c>
      <c r="H296" s="260">
        <f t="shared" si="202"/>
        <v>0.6</v>
      </c>
      <c r="I296" s="259">
        <f t="shared" si="239"/>
        <v>0</v>
      </c>
      <c r="J296" s="259">
        <f t="shared" si="203"/>
        <v>1</v>
      </c>
      <c r="K296" s="261">
        <f t="shared" si="204"/>
        <v>1.05</v>
      </c>
      <c r="L296" s="259">
        <f t="shared" si="205"/>
        <v>1</v>
      </c>
      <c r="M296" s="262">
        <f t="shared" si="240"/>
        <v>1E-3</v>
      </c>
      <c r="N296" s="259">
        <f t="shared" si="241"/>
        <v>0</v>
      </c>
      <c r="O296" s="259">
        <f t="shared" si="206"/>
        <v>0</v>
      </c>
      <c r="P296" s="260">
        <f t="shared" si="242"/>
        <v>0</v>
      </c>
      <c r="Q296" s="259" t="b">
        <f t="shared" si="207"/>
        <v>0</v>
      </c>
      <c r="R296" s="260">
        <f t="shared" si="208"/>
        <v>0</v>
      </c>
      <c r="S296" s="259">
        <f t="shared" si="209"/>
        <v>0</v>
      </c>
      <c r="T296" s="259">
        <f t="shared" si="231"/>
        <v>0</v>
      </c>
      <c r="U296" s="259">
        <f t="shared" si="210"/>
        <v>0</v>
      </c>
      <c r="V296" s="259" t="b">
        <f t="shared" si="243"/>
        <v>1</v>
      </c>
      <c r="W296" s="262">
        <f t="shared" si="244"/>
        <v>1.4E-3</v>
      </c>
      <c r="X296" s="259">
        <f t="shared" si="211"/>
        <v>0</v>
      </c>
      <c r="Y296" s="260">
        <f t="shared" si="232"/>
        <v>0</v>
      </c>
      <c r="Z296" s="259">
        <f t="shared" si="212"/>
        <v>0</v>
      </c>
      <c r="AA296" s="259">
        <f t="shared" si="233"/>
        <v>0</v>
      </c>
      <c r="AB296" s="259">
        <f t="shared" si="213"/>
        <v>0</v>
      </c>
      <c r="AC296" s="263">
        <f t="shared" si="245"/>
        <v>0.2</v>
      </c>
      <c r="AD296" s="259">
        <f t="shared" si="214"/>
        <v>0</v>
      </c>
      <c r="AE296" s="259">
        <f t="shared" si="215"/>
        <v>910</v>
      </c>
      <c r="AF296" s="264">
        <f t="shared" si="250"/>
        <v>92</v>
      </c>
      <c r="AG296" s="265">
        <f t="shared" si="250"/>
        <v>1</v>
      </c>
      <c r="AH296" s="265">
        <f t="shared" si="250"/>
        <v>1.1000000000000001</v>
      </c>
      <c r="AI296" s="265">
        <f t="shared" si="250"/>
        <v>1.24</v>
      </c>
      <c r="AJ296" s="278">
        <f t="shared" si="250"/>
        <v>1988</v>
      </c>
      <c r="AK296" s="278">
        <f t="shared" si="216"/>
        <v>40</v>
      </c>
      <c r="AL296" s="260">
        <f t="shared" si="235"/>
        <v>0.02</v>
      </c>
      <c r="AM296" s="260">
        <f t="shared" si="217"/>
        <v>0.19999999999999996</v>
      </c>
      <c r="AN296" s="260">
        <f t="shared" si="218"/>
        <v>0.19999999999999996</v>
      </c>
      <c r="AO296" s="259">
        <f t="shared" si="219"/>
        <v>22838.815999999999</v>
      </c>
      <c r="AP296" s="261">
        <f t="shared" si="220"/>
        <v>0.6</v>
      </c>
      <c r="AQ296" s="259">
        <f t="shared" si="227"/>
        <v>13703.289599999998</v>
      </c>
      <c r="AR296" s="259">
        <f t="shared" si="221"/>
        <v>3</v>
      </c>
      <c r="AS296" s="262">
        <f t="shared" si="246"/>
        <v>5.9999999999999995E-4</v>
      </c>
      <c r="AT296" s="259">
        <f t="shared" si="247"/>
        <v>1.899999999999999</v>
      </c>
      <c r="AU296" s="259">
        <f t="shared" si="222"/>
        <v>6.3219737599999988</v>
      </c>
      <c r="AV296" s="260">
        <f t="shared" si="248"/>
        <v>0</v>
      </c>
      <c r="AW296" s="259">
        <f t="shared" si="223"/>
        <v>6.3219737599999988</v>
      </c>
      <c r="AX296" s="259">
        <f t="shared" si="236"/>
        <v>7.2926680511999988</v>
      </c>
      <c r="AY296" s="259">
        <f t="shared" si="224"/>
        <v>6.3219737599999988</v>
      </c>
      <c r="AZ296" s="92">
        <f t="shared" si="225"/>
        <v>6.3219737599999988</v>
      </c>
      <c r="BA296" s="266">
        <f t="shared" si="237"/>
        <v>1</v>
      </c>
      <c r="BB296" s="92">
        <f t="shared" si="226"/>
        <v>6.3219737599999988</v>
      </c>
    </row>
    <row r="297" spans="1:54" x14ac:dyDescent="0.2">
      <c r="A297" s="278">
        <f t="shared" si="238"/>
        <v>2028</v>
      </c>
      <c r="B297" s="123">
        <f t="shared" si="200"/>
        <v>10</v>
      </c>
      <c r="C297" s="257">
        <f t="shared" si="249"/>
        <v>12</v>
      </c>
      <c r="D297" s="258">
        <f t="shared" si="249"/>
        <v>0</v>
      </c>
      <c r="E297" s="259">
        <f t="shared" si="249"/>
        <v>0</v>
      </c>
      <c r="F297" s="260">
        <f t="shared" si="249"/>
        <v>0</v>
      </c>
      <c r="G297" s="259">
        <f t="shared" si="201"/>
        <v>0</v>
      </c>
      <c r="H297" s="260">
        <f t="shared" si="202"/>
        <v>0.6</v>
      </c>
      <c r="I297" s="259">
        <f t="shared" si="239"/>
        <v>0</v>
      </c>
      <c r="J297" s="259">
        <f t="shared" si="203"/>
        <v>1</v>
      </c>
      <c r="K297" s="261">
        <f t="shared" si="204"/>
        <v>1.05</v>
      </c>
      <c r="L297" s="259">
        <f t="shared" si="205"/>
        <v>1</v>
      </c>
      <c r="M297" s="262">
        <f t="shared" si="240"/>
        <v>1E-3</v>
      </c>
      <c r="N297" s="259">
        <f t="shared" si="241"/>
        <v>0</v>
      </c>
      <c r="O297" s="259">
        <f t="shared" si="206"/>
        <v>0</v>
      </c>
      <c r="P297" s="260">
        <f t="shared" si="242"/>
        <v>0</v>
      </c>
      <c r="Q297" s="259" t="b">
        <f t="shared" si="207"/>
        <v>0</v>
      </c>
      <c r="R297" s="260">
        <f t="shared" si="208"/>
        <v>0</v>
      </c>
      <c r="S297" s="259">
        <f t="shared" si="209"/>
        <v>0</v>
      </c>
      <c r="T297" s="259">
        <f t="shared" si="231"/>
        <v>0</v>
      </c>
      <c r="U297" s="259">
        <f t="shared" si="210"/>
        <v>0</v>
      </c>
      <c r="V297" s="259">
        <f t="shared" si="243"/>
        <v>0</v>
      </c>
      <c r="W297" s="262">
        <f t="shared" si="244"/>
        <v>1.4E-3</v>
      </c>
      <c r="X297" s="259">
        <f t="shared" si="211"/>
        <v>0</v>
      </c>
      <c r="Y297" s="260">
        <f t="shared" si="232"/>
        <v>0</v>
      </c>
      <c r="Z297" s="259">
        <f t="shared" si="212"/>
        <v>0</v>
      </c>
      <c r="AA297" s="259">
        <f t="shared" si="233"/>
        <v>0</v>
      </c>
      <c r="AB297" s="259">
        <f t="shared" si="213"/>
        <v>0</v>
      </c>
      <c r="AC297" s="263">
        <f t="shared" si="245"/>
        <v>0.2</v>
      </c>
      <c r="AD297" s="259">
        <f t="shared" si="214"/>
        <v>0</v>
      </c>
      <c r="AE297" s="259">
        <f t="shared" si="215"/>
        <v>910</v>
      </c>
      <c r="AF297" s="264">
        <f t="shared" si="250"/>
        <v>0</v>
      </c>
      <c r="AG297" s="265">
        <f t="shared" si="250"/>
        <v>0</v>
      </c>
      <c r="AH297" s="265">
        <f t="shared" si="250"/>
        <v>0</v>
      </c>
      <c r="AI297" s="265">
        <f t="shared" si="250"/>
        <v>0</v>
      </c>
      <c r="AJ297" s="278">
        <f t="shared" si="250"/>
        <v>0</v>
      </c>
      <c r="AK297" s="278">
        <f t="shared" si="216"/>
        <v>2028</v>
      </c>
      <c r="AL297" s="260">
        <f t="shared" si="235"/>
        <v>0</v>
      </c>
      <c r="AM297" s="260">
        <f t="shared" si="217"/>
        <v>0</v>
      </c>
      <c r="AN297" s="260">
        <f t="shared" si="218"/>
        <v>1</v>
      </c>
      <c r="AO297" s="259">
        <f t="shared" si="219"/>
        <v>0</v>
      </c>
      <c r="AP297" s="261">
        <f t="shared" si="220"/>
        <v>0.6</v>
      </c>
      <c r="AQ297" s="259">
        <f t="shared" si="227"/>
        <v>0</v>
      </c>
      <c r="AR297" s="259">
        <f t="shared" si="221"/>
        <v>1</v>
      </c>
      <c r="AS297" s="262">
        <f t="shared" si="246"/>
        <v>4.0000000000000002E-4</v>
      </c>
      <c r="AT297" s="259">
        <f t="shared" si="247"/>
        <v>0</v>
      </c>
      <c r="AU297" s="259">
        <f t="shared" si="222"/>
        <v>0</v>
      </c>
      <c r="AV297" s="260">
        <f t="shared" si="248"/>
        <v>0</v>
      </c>
      <c r="AW297" s="259">
        <f t="shared" si="223"/>
        <v>0</v>
      </c>
      <c r="AX297" s="259">
        <f t="shared" si="236"/>
        <v>0</v>
      </c>
      <c r="AY297" s="259">
        <f t="shared" si="224"/>
        <v>0</v>
      </c>
      <c r="AZ297" s="92">
        <f t="shared" si="225"/>
        <v>0</v>
      </c>
      <c r="BA297" s="266">
        <f t="shared" si="237"/>
        <v>0</v>
      </c>
      <c r="BB297" s="92">
        <f t="shared" si="226"/>
        <v>0</v>
      </c>
    </row>
    <row r="298" spans="1:54" x14ac:dyDescent="0.2">
      <c r="A298" s="278">
        <f t="shared" si="238"/>
        <v>2028</v>
      </c>
      <c r="B298" s="123">
        <f t="shared" si="200"/>
        <v>10</v>
      </c>
      <c r="C298" s="257">
        <f t="shared" si="249"/>
        <v>13</v>
      </c>
      <c r="D298" s="258">
        <f t="shared" si="249"/>
        <v>0</v>
      </c>
      <c r="E298" s="259">
        <f t="shared" si="249"/>
        <v>0</v>
      </c>
      <c r="F298" s="260">
        <f t="shared" si="249"/>
        <v>0</v>
      </c>
      <c r="G298" s="259">
        <f t="shared" si="201"/>
        <v>0</v>
      </c>
      <c r="H298" s="260">
        <f t="shared" si="202"/>
        <v>0.6</v>
      </c>
      <c r="I298" s="259">
        <f t="shared" si="239"/>
        <v>0</v>
      </c>
      <c r="J298" s="259">
        <f t="shared" si="203"/>
        <v>1</v>
      </c>
      <c r="K298" s="261">
        <f t="shared" si="204"/>
        <v>1.05</v>
      </c>
      <c r="L298" s="259">
        <f t="shared" si="205"/>
        <v>1</v>
      </c>
      <c r="M298" s="262">
        <f t="shared" si="240"/>
        <v>1E-3</v>
      </c>
      <c r="N298" s="259">
        <f t="shared" si="241"/>
        <v>0</v>
      </c>
      <c r="O298" s="259">
        <f t="shared" si="206"/>
        <v>0</v>
      </c>
      <c r="P298" s="260">
        <f t="shared" si="242"/>
        <v>0</v>
      </c>
      <c r="Q298" s="259" t="b">
        <f t="shared" si="207"/>
        <v>0</v>
      </c>
      <c r="R298" s="260">
        <f t="shared" si="208"/>
        <v>0</v>
      </c>
      <c r="S298" s="259">
        <f t="shared" si="209"/>
        <v>0</v>
      </c>
      <c r="T298" s="259">
        <f t="shared" si="231"/>
        <v>0</v>
      </c>
      <c r="U298" s="259">
        <f t="shared" si="210"/>
        <v>0</v>
      </c>
      <c r="V298" s="259">
        <f t="shared" si="243"/>
        <v>0</v>
      </c>
      <c r="W298" s="262">
        <f t="shared" si="244"/>
        <v>1.4E-3</v>
      </c>
      <c r="X298" s="259">
        <f t="shared" si="211"/>
        <v>0</v>
      </c>
      <c r="Y298" s="260">
        <f t="shared" si="232"/>
        <v>0</v>
      </c>
      <c r="Z298" s="259">
        <f t="shared" si="212"/>
        <v>0</v>
      </c>
      <c r="AA298" s="259">
        <f t="shared" si="233"/>
        <v>0</v>
      </c>
      <c r="AB298" s="259">
        <f t="shared" si="213"/>
        <v>0</v>
      </c>
      <c r="AC298" s="263">
        <f t="shared" si="245"/>
        <v>0.2</v>
      </c>
      <c r="AD298" s="259">
        <f t="shared" si="214"/>
        <v>0</v>
      </c>
      <c r="AE298" s="259">
        <f t="shared" si="215"/>
        <v>910</v>
      </c>
      <c r="AF298" s="264">
        <f t="shared" si="250"/>
        <v>0</v>
      </c>
      <c r="AG298" s="265">
        <f t="shared" si="250"/>
        <v>0</v>
      </c>
      <c r="AH298" s="265">
        <f t="shared" si="250"/>
        <v>0</v>
      </c>
      <c r="AI298" s="265">
        <f t="shared" si="250"/>
        <v>0</v>
      </c>
      <c r="AJ298" s="278">
        <f t="shared" si="250"/>
        <v>0</v>
      </c>
      <c r="AK298" s="278">
        <f t="shared" si="216"/>
        <v>2028</v>
      </c>
      <c r="AL298" s="260">
        <f t="shared" si="235"/>
        <v>0</v>
      </c>
      <c r="AM298" s="260">
        <f t="shared" si="217"/>
        <v>0</v>
      </c>
      <c r="AN298" s="260">
        <f t="shared" si="218"/>
        <v>1</v>
      </c>
      <c r="AO298" s="259">
        <f t="shared" si="219"/>
        <v>0</v>
      </c>
      <c r="AP298" s="261">
        <f t="shared" si="220"/>
        <v>0.6</v>
      </c>
      <c r="AQ298" s="259">
        <f t="shared" si="227"/>
        <v>0</v>
      </c>
      <c r="AR298" s="259">
        <f t="shared" si="221"/>
        <v>1</v>
      </c>
      <c r="AS298" s="262">
        <f t="shared" si="246"/>
        <v>4.0000000000000002E-4</v>
      </c>
      <c r="AT298" s="259">
        <f t="shared" si="247"/>
        <v>0</v>
      </c>
      <c r="AU298" s="259">
        <f t="shared" si="222"/>
        <v>0</v>
      </c>
      <c r="AV298" s="260">
        <f t="shared" si="248"/>
        <v>0</v>
      </c>
      <c r="AW298" s="259">
        <f t="shared" si="223"/>
        <v>0</v>
      </c>
      <c r="AX298" s="259">
        <f t="shared" si="236"/>
        <v>0</v>
      </c>
      <c r="AY298" s="259">
        <f t="shared" si="224"/>
        <v>0</v>
      </c>
      <c r="AZ298" s="92">
        <f t="shared" si="225"/>
        <v>0</v>
      </c>
      <c r="BA298" s="266">
        <f t="shared" si="237"/>
        <v>0</v>
      </c>
      <c r="BB298" s="92">
        <f t="shared" si="226"/>
        <v>0</v>
      </c>
    </row>
    <row r="299" spans="1:54" x14ac:dyDescent="0.2">
      <c r="A299" s="278">
        <f t="shared" si="238"/>
        <v>2028</v>
      </c>
      <c r="B299" s="123">
        <f t="shared" si="200"/>
        <v>10</v>
      </c>
      <c r="C299" s="257">
        <f t="shared" si="249"/>
        <v>14</v>
      </c>
      <c r="D299" s="258">
        <f t="shared" si="249"/>
        <v>0</v>
      </c>
      <c r="E299" s="259">
        <f t="shared" si="249"/>
        <v>0</v>
      </c>
      <c r="F299" s="260">
        <f t="shared" si="249"/>
        <v>0</v>
      </c>
      <c r="G299" s="259">
        <f t="shared" si="201"/>
        <v>0</v>
      </c>
      <c r="H299" s="260">
        <f t="shared" si="202"/>
        <v>0.6</v>
      </c>
      <c r="I299" s="259">
        <f t="shared" si="239"/>
        <v>0</v>
      </c>
      <c r="J299" s="259">
        <f t="shared" si="203"/>
        <v>1</v>
      </c>
      <c r="K299" s="261">
        <f t="shared" si="204"/>
        <v>1.05</v>
      </c>
      <c r="L299" s="259">
        <f t="shared" si="205"/>
        <v>1</v>
      </c>
      <c r="M299" s="262">
        <f t="shared" si="240"/>
        <v>1E-3</v>
      </c>
      <c r="N299" s="259">
        <f t="shared" si="241"/>
        <v>0</v>
      </c>
      <c r="O299" s="259">
        <f t="shared" si="206"/>
        <v>0</v>
      </c>
      <c r="P299" s="260">
        <f t="shared" si="242"/>
        <v>0</v>
      </c>
      <c r="Q299" s="259" t="b">
        <f t="shared" si="207"/>
        <v>0</v>
      </c>
      <c r="R299" s="260">
        <f t="shared" si="208"/>
        <v>0</v>
      </c>
      <c r="S299" s="259">
        <f t="shared" si="209"/>
        <v>0</v>
      </c>
      <c r="T299" s="259">
        <f t="shared" si="231"/>
        <v>0</v>
      </c>
      <c r="U299" s="259">
        <f t="shared" si="210"/>
        <v>0</v>
      </c>
      <c r="V299" s="259">
        <f t="shared" si="243"/>
        <v>0</v>
      </c>
      <c r="W299" s="262">
        <f t="shared" si="244"/>
        <v>1.4E-3</v>
      </c>
      <c r="X299" s="259">
        <f t="shared" si="211"/>
        <v>0</v>
      </c>
      <c r="Y299" s="260">
        <f t="shared" si="232"/>
        <v>0</v>
      </c>
      <c r="Z299" s="259">
        <f t="shared" si="212"/>
        <v>0</v>
      </c>
      <c r="AA299" s="259">
        <f t="shared" si="233"/>
        <v>0</v>
      </c>
      <c r="AB299" s="259">
        <f t="shared" si="213"/>
        <v>0</v>
      </c>
      <c r="AC299" s="263">
        <f t="shared" si="245"/>
        <v>0.2</v>
      </c>
      <c r="AD299" s="259">
        <f t="shared" si="214"/>
        <v>0</v>
      </c>
      <c r="AE299" s="259">
        <f t="shared" si="215"/>
        <v>910</v>
      </c>
      <c r="AF299" s="264">
        <f t="shared" si="250"/>
        <v>0</v>
      </c>
      <c r="AG299" s="265">
        <f t="shared" si="250"/>
        <v>0</v>
      </c>
      <c r="AH299" s="265">
        <f t="shared" si="250"/>
        <v>0</v>
      </c>
      <c r="AI299" s="265">
        <f t="shared" si="250"/>
        <v>0</v>
      </c>
      <c r="AJ299" s="278">
        <f t="shared" si="250"/>
        <v>0</v>
      </c>
      <c r="AK299" s="278">
        <f t="shared" si="216"/>
        <v>2028</v>
      </c>
      <c r="AL299" s="260">
        <f t="shared" si="235"/>
        <v>0</v>
      </c>
      <c r="AM299" s="260">
        <f t="shared" si="217"/>
        <v>0</v>
      </c>
      <c r="AN299" s="260">
        <f t="shared" si="218"/>
        <v>1</v>
      </c>
      <c r="AO299" s="259">
        <f t="shared" si="219"/>
        <v>0</v>
      </c>
      <c r="AP299" s="261">
        <f t="shared" si="220"/>
        <v>0.6</v>
      </c>
      <c r="AQ299" s="259">
        <f t="shared" si="227"/>
        <v>0</v>
      </c>
      <c r="AR299" s="259">
        <f t="shared" si="221"/>
        <v>1</v>
      </c>
      <c r="AS299" s="262">
        <f t="shared" si="246"/>
        <v>4.0000000000000002E-4</v>
      </c>
      <c r="AT299" s="259">
        <f t="shared" si="247"/>
        <v>0</v>
      </c>
      <c r="AU299" s="259">
        <f t="shared" si="222"/>
        <v>0</v>
      </c>
      <c r="AV299" s="260">
        <f t="shared" si="248"/>
        <v>0</v>
      </c>
      <c r="AW299" s="259">
        <f t="shared" si="223"/>
        <v>0</v>
      </c>
      <c r="AX299" s="259">
        <f t="shared" si="236"/>
        <v>0</v>
      </c>
      <c r="AY299" s="259">
        <f t="shared" si="224"/>
        <v>0</v>
      </c>
      <c r="AZ299" s="92">
        <f t="shared" si="225"/>
        <v>0</v>
      </c>
      <c r="BA299" s="266">
        <f t="shared" si="237"/>
        <v>0</v>
      </c>
      <c r="BB299" s="92">
        <f t="shared" si="226"/>
        <v>0</v>
      </c>
    </row>
    <row r="300" spans="1:54" x14ac:dyDescent="0.2">
      <c r="A300" s="278">
        <f t="shared" si="238"/>
        <v>2028</v>
      </c>
      <c r="B300" s="123">
        <f t="shared" si="200"/>
        <v>10</v>
      </c>
      <c r="C300" s="257">
        <f t="shared" si="249"/>
        <v>15</v>
      </c>
      <c r="D300" s="258">
        <f t="shared" si="249"/>
        <v>0</v>
      </c>
      <c r="E300" s="259">
        <f t="shared" si="249"/>
        <v>0</v>
      </c>
      <c r="F300" s="260">
        <f t="shared" si="249"/>
        <v>0</v>
      </c>
      <c r="G300" s="259">
        <f t="shared" si="201"/>
        <v>0</v>
      </c>
      <c r="H300" s="260">
        <f t="shared" si="202"/>
        <v>0.6</v>
      </c>
      <c r="I300" s="259">
        <f t="shared" si="239"/>
        <v>0</v>
      </c>
      <c r="J300" s="259">
        <f t="shared" si="203"/>
        <v>1</v>
      </c>
      <c r="K300" s="261">
        <f t="shared" si="204"/>
        <v>1.05</v>
      </c>
      <c r="L300" s="259">
        <f t="shared" si="205"/>
        <v>1</v>
      </c>
      <c r="M300" s="262">
        <f t="shared" si="240"/>
        <v>1E-3</v>
      </c>
      <c r="N300" s="259">
        <f t="shared" si="241"/>
        <v>0</v>
      </c>
      <c r="O300" s="259">
        <f t="shared" si="206"/>
        <v>0</v>
      </c>
      <c r="P300" s="260">
        <f t="shared" si="242"/>
        <v>0</v>
      </c>
      <c r="Q300" s="259" t="b">
        <f t="shared" si="207"/>
        <v>0</v>
      </c>
      <c r="R300" s="260">
        <f t="shared" si="208"/>
        <v>0</v>
      </c>
      <c r="S300" s="259">
        <f t="shared" si="209"/>
        <v>0</v>
      </c>
      <c r="T300" s="259">
        <f t="shared" si="231"/>
        <v>0</v>
      </c>
      <c r="U300" s="259">
        <f t="shared" si="210"/>
        <v>0</v>
      </c>
      <c r="V300" s="259">
        <f t="shared" si="243"/>
        <v>0</v>
      </c>
      <c r="W300" s="262">
        <f t="shared" si="244"/>
        <v>1.4E-3</v>
      </c>
      <c r="X300" s="259">
        <f t="shared" si="211"/>
        <v>0</v>
      </c>
      <c r="Y300" s="260">
        <f t="shared" si="232"/>
        <v>0</v>
      </c>
      <c r="Z300" s="259">
        <f t="shared" si="212"/>
        <v>0</v>
      </c>
      <c r="AA300" s="259">
        <f t="shared" si="233"/>
        <v>0</v>
      </c>
      <c r="AB300" s="259">
        <f t="shared" si="213"/>
        <v>0</v>
      </c>
      <c r="AC300" s="263">
        <f t="shared" si="245"/>
        <v>0.2</v>
      </c>
      <c r="AD300" s="259">
        <f t="shared" si="214"/>
        <v>0</v>
      </c>
      <c r="AE300" s="259">
        <f t="shared" si="215"/>
        <v>910</v>
      </c>
      <c r="AF300" s="264">
        <f t="shared" si="250"/>
        <v>0</v>
      </c>
      <c r="AG300" s="265">
        <f t="shared" si="250"/>
        <v>0</v>
      </c>
      <c r="AH300" s="265">
        <f t="shared" si="250"/>
        <v>0</v>
      </c>
      <c r="AI300" s="265">
        <f t="shared" si="250"/>
        <v>0</v>
      </c>
      <c r="AJ300" s="278">
        <f t="shared" si="250"/>
        <v>0</v>
      </c>
      <c r="AK300" s="278">
        <f t="shared" si="216"/>
        <v>2028</v>
      </c>
      <c r="AL300" s="260">
        <f t="shared" si="235"/>
        <v>0</v>
      </c>
      <c r="AM300" s="260">
        <f t="shared" si="217"/>
        <v>0</v>
      </c>
      <c r="AN300" s="260">
        <f t="shared" si="218"/>
        <v>1</v>
      </c>
      <c r="AO300" s="259">
        <f t="shared" si="219"/>
        <v>0</v>
      </c>
      <c r="AP300" s="261">
        <f t="shared" si="220"/>
        <v>0.6</v>
      </c>
      <c r="AQ300" s="259">
        <f t="shared" si="227"/>
        <v>0</v>
      </c>
      <c r="AR300" s="259">
        <f t="shared" si="221"/>
        <v>1</v>
      </c>
      <c r="AS300" s="262">
        <f t="shared" si="246"/>
        <v>4.0000000000000002E-4</v>
      </c>
      <c r="AT300" s="259">
        <f t="shared" si="247"/>
        <v>0</v>
      </c>
      <c r="AU300" s="259">
        <f t="shared" si="222"/>
        <v>0</v>
      </c>
      <c r="AV300" s="260">
        <f t="shared" si="248"/>
        <v>0</v>
      </c>
      <c r="AW300" s="259">
        <f t="shared" si="223"/>
        <v>0</v>
      </c>
      <c r="AX300" s="259">
        <f t="shared" si="236"/>
        <v>0</v>
      </c>
      <c r="AY300" s="259">
        <f t="shared" si="224"/>
        <v>0</v>
      </c>
      <c r="AZ300" s="92">
        <f t="shared" si="225"/>
        <v>0</v>
      </c>
      <c r="BA300" s="266">
        <f t="shared" si="237"/>
        <v>0</v>
      </c>
      <c r="BB300" s="92">
        <f t="shared" si="226"/>
        <v>0</v>
      </c>
    </row>
    <row r="301" spans="1:54" x14ac:dyDescent="0.2">
      <c r="A301" s="278">
        <f t="shared" si="238"/>
        <v>2028</v>
      </c>
      <c r="B301" s="123">
        <f t="shared" si="200"/>
        <v>10</v>
      </c>
      <c r="C301" s="257">
        <f t="shared" si="249"/>
        <v>16</v>
      </c>
      <c r="D301" s="258">
        <f t="shared" si="249"/>
        <v>0</v>
      </c>
      <c r="E301" s="259">
        <f t="shared" si="249"/>
        <v>0</v>
      </c>
      <c r="F301" s="260">
        <f t="shared" si="249"/>
        <v>0</v>
      </c>
      <c r="G301" s="259">
        <f t="shared" si="201"/>
        <v>0</v>
      </c>
      <c r="H301" s="260">
        <f t="shared" si="202"/>
        <v>0.6</v>
      </c>
      <c r="I301" s="259">
        <f t="shared" si="239"/>
        <v>0</v>
      </c>
      <c r="J301" s="259">
        <f t="shared" si="203"/>
        <v>1</v>
      </c>
      <c r="K301" s="261">
        <f t="shared" si="204"/>
        <v>1.05</v>
      </c>
      <c r="L301" s="259">
        <f t="shared" si="205"/>
        <v>1</v>
      </c>
      <c r="M301" s="262">
        <f t="shared" si="240"/>
        <v>1E-3</v>
      </c>
      <c r="N301" s="259">
        <f t="shared" si="241"/>
        <v>0</v>
      </c>
      <c r="O301" s="259">
        <f t="shared" si="206"/>
        <v>0</v>
      </c>
      <c r="P301" s="260">
        <f t="shared" si="242"/>
        <v>0</v>
      </c>
      <c r="Q301" s="259" t="b">
        <f t="shared" si="207"/>
        <v>0</v>
      </c>
      <c r="R301" s="260">
        <f t="shared" si="208"/>
        <v>0</v>
      </c>
      <c r="S301" s="259">
        <f t="shared" si="209"/>
        <v>0</v>
      </c>
      <c r="T301" s="259">
        <f t="shared" si="231"/>
        <v>0</v>
      </c>
      <c r="U301" s="259">
        <f t="shared" si="210"/>
        <v>0</v>
      </c>
      <c r="V301" s="259">
        <f t="shared" si="243"/>
        <v>0</v>
      </c>
      <c r="W301" s="262">
        <f t="shared" si="244"/>
        <v>1.4E-3</v>
      </c>
      <c r="X301" s="259">
        <f t="shared" si="211"/>
        <v>0</v>
      </c>
      <c r="Y301" s="260">
        <f t="shared" si="232"/>
        <v>0</v>
      </c>
      <c r="Z301" s="259">
        <f t="shared" si="212"/>
        <v>0</v>
      </c>
      <c r="AA301" s="259">
        <f t="shared" si="233"/>
        <v>0</v>
      </c>
      <c r="AB301" s="259">
        <f t="shared" si="213"/>
        <v>0</v>
      </c>
      <c r="AC301" s="263">
        <f t="shared" si="245"/>
        <v>0.2</v>
      </c>
      <c r="AD301" s="259">
        <f t="shared" si="214"/>
        <v>0</v>
      </c>
      <c r="AE301" s="259">
        <f t="shared" si="215"/>
        <v>910</v>
      </c>
      <c r="AF301" s="264">
        <f t="shared" si="250"/>
        <v>0</v>
      </c>
      <c r="AG301" s="265">
        <f t="shared" si="250"/>
        <v>0</v>
      </c>
      <c r="AH301" s="265">
        <f t="shared" si="250"/>
        <v>0</v>
      </c>
      <c r="AI301" s="265">
        <f t="shared" si="250"/>
        <v>0</v>
      </c>
      <c r="AJ301" s="278">
        <f t="shared" si="250"/>
        <v>0</v>
      </c>
      <c r="AK301" s="278">
        <f t="shared" si="216"/>
        <v>2028</v>
      </c>
      <c r="AL301" s="260">
        <f t="shared" si="235"/>
        <v>0</v>
      </c>
      <c r="AM301" s="260">
        <f t="shared" si="217"/>
        <v>0</v>
      </c>
      <c r="AN301" s="260">
        <f t="shared" si="218"/>
        <v>1</v>
      </c>
      <c r="AO301" s="259">
        <f t="shared" si="219"/>
        <v>0</v>
      </c>
      <c r="AP301" s="261">
        <f t="shared" si="220"/>
        <v>0.6</v>
      </c>
      <c r="AQ301" s="259">
        <f t="shared" si="227"/>
        <v>0</v>
      </c>
      <c r="AR301" s="259">
        <f t="shared" si="221"/>
        <v>1</v>
      </c>
      <c r="AS301" s="262">
        <f t="shared" si="246"/>
        <v>4.0000000000000002E-4</v>
      </c>
      <c r="AT301" s="259">
        <f t="shared" si="247"/>
        <v>0</v>
      </c>
      <c r="AU301" s="259">
        <f t="shared" si="222"/>
        <v>0</v>
      </c>
      <c r="AV301" s="260">
        <f t="shared" si="248"/>
        <v>0</v>
      </c>
      <c r="AW301" s="259">
        <f t="shared" si="223"/>
        <v>0</v>
      </c>
      <c r="AX301" s="259">
        <f t="shared" si="236"/>
        <v>0</v>
      </c>
      <c r="AY301" s="259">
        <f t="shared" si="224"/>
        <v>0</v>
      </c>
      <c r="AZ301" s="92">
        <f t="shared" si="225"/>
        <v>0</v>
      </c>
      <c r="BA301" s="266">
        <f t="shared" si="237"/>
        <v>0</v>
      </c>
      <c r="BB301" s="92">
        <f t="shared" si="226"/>
        <v>0</v>
      </c>
    </row>
    <row r="302" spans="1:54" x14ac:dyDescent="0.2">
      <c r="A302" s="278">
        <f t="shared" si="238"/>
        <v>2028</v>
      </c>
      <c r="B302" s="123">
        <f t="shared" si="200"/>
        <v>10</v>
      </c>
      <c r="C302" s="257">
        <f t="shared" si="249"/>
        <v>17</v>
      </c>
      <c r="D302" s="258">
        <f t="shared" si="249"/>
        <v>0</v>
      </c>
      <c r="E302" s="259">
        <f t="shared" si="249"/>
        <v>0</v>
      </c>
      <c r="F302" s="260">
        <f t="shared" si="249"/>
        <v>0</v>
      </c>
      <c r="G302" s="259">
        <f t="shared" si="201"/>
        <v>0</v>
      </c>
      <c r="H302" s="260">
        <f t="shared" si="202"/>
        <v>0.6</v>
      </c>
      <c r="I302" s="259">
        <f t="shared" si="239"/>
        <v>0</v>
      </c>
      <c r="J302" s="259">
        <f t="shared" si="203"/>
        <v>1</v>
      </c>
      <c r="K302" s="261">
        <f t="shared" si="204"/>
        <v>1.05</v>
      </c>
      <c r="L302" s="259">
        <f t="shared" si="205"/>
        <v>1</v>
      </c>
      <c r="M302" s="262">
        <f t="shared" si="240"/>
        <v>1E-3</v>
      </c>
      <c r="N302" s="259">
        <f t="shared" si="241"/>
        <v>0</v>
      </c>
      <c r="O302" s="259">
        <f t="shared" si="206"/>
        <v>0</v>
      </c>
      <c r="P302" s="260">
        <f t="shared" si="242"/>
        <v>0</v>
      </c>
      <c r="Q302" s="259" t="b">
        <f t="shared" si="207"/>
        <v>0</v>
      </c>
      <c r="R302" s="260">
        <f t="shared" si="208"/>
        <v>0</v>
      </c>
      <c r="S302" s="259">
        <f t="shared" si="209"/>
        <v>0</v>
      </c>
      <c r="T302" s="259">
        <f t="shared" si="231"/>
        <v>0</v>
      </c>
      <c r="U302" s="259">
        <f t="shared" si="210"/>
        <v>0</v>
      </c>
      <c r="V302" s="259">
        <f t="shared" si="243"/>
        <v>0</v>
      </c>
      <c r="W302" s="262">
        <f t="shared" si="244"/>
        <v>1.4E-3</v>
      </c>
      <c r="X302" s="259">
        <f t="shared" si="211"/>
        <v>0</v>
      </c>
      <c r="Y302" s="260">
        <f t="shared" si="232"/>
        <v>0</v>
      </c>
      <c r="Z302" s="259">
        <f t="shared" si="212"/>
        <v>0</v>
      </c>
      <c r="AA302" s="259">
        <f t="shared" si="233"/>
        <v>0</v>
      </c>
      <c r="AB302" s="259">
        <f t="shared" si="213"/>
        <v>0</v>
      </c>
      <c r="AC302" s="263">
        <f t="shared" si="245"/>
        <v>0.2</v>
      </c>
      <c r="AD302" s="259">
        <f t="shared" si="214"/>
        <v>0</v>
      </c>
      <c r="AE302" s="259">
        <f t="shared" si="215"/>
        <v>910</v>
      </c>
      <c r="AF302" s="264">
        <f t="shared" si="250"/>
        <v>0</v>
      </c>
      <c r="AG302" s="265">
        <f t="shared" si="250"/>
        <v>0</v>
      </c>
      <c r="AH302" s="265">
        <f t="shared" si="250"/>
        <v>0</v>
      </c>
      <c r="AI302" s="265">
        <f t="shared" si="250"/>
        <v>0</v>
      </c>
      <c r="AJ302" s="278">
        <f t="shared" si="250"/>
        <v>0</v>
      </c>
      <c r="AK302" s="278">
        <f t="shared" si="216"/>
        <v>2028</v>
      </c>
      <c r="AL302" s="260">
        <f t="shared" si="235"/>
        <v>0</v>
      </c>
      <c r="AM302" s="260">
        <f t="shared" si="217"/>
        <v>0</v>
      </c>
      <c r="AN302" s="260">
        <f t="shared" si="218"/>
        <v>1</v>
      </c>
      <c r="AO302" s="259">
        <f t="shared" si="219"/>
        <v>0</v>
      </c>
      <c r="AP302" s="261">
        <f t="shared" si="220"/>
        <v>0.6</v>
      </c>
      <c r="AQ302" s="259">
        <f t="shared" si="227"/>
        <v>0</v>
      </c>
      <c r="AR302" s="259">
        <f t="shared" si="221"/>
        <v>1</v>
      </c>
      <c r="AS302" s="262">
        <f t="shared" si="246"/>
        <v>4.0000000000000002E-4</v>
      </c>
      <c r="AT302" s="259">
        <f t="shared" si="247"/>
        <v>0</v>
      </c>
      <c r="AU302" s="259">
        <f t="shared" si="222"/>
        <v>0</v>
      </c>
      <c r="AV302" s="260">
        <f t="shared" si="248"/>
        <v>0</v>
      </c>
      <c r="AW302" s="259">
        <f t="shared" si="223"/>
        <v>0</v>
      </c>
      <c r="AX302" s="259">
        <f t="shared" si="236"/>
        <v>0</v>
      </c>
      <c r="AY302" s="259">
        <f t="shared" si="224"/>
        <v>0</v>
      </c>
      <c r="AZ302" s="92">
        <f t="shared" si="225"/>
        <v>0</v>
      </c>
      <c r="BA302" s="266">
        <f t="shared" si="237"/>
        <v>0</v>
      </c>
      <c r="BB302" s="92">
        <f t="shared" si="226"/>
        <v>0</v>
      </c>
    </row>
    <row r="303" spans="1:54" x14ac:dyDescent="0.2">
      <c r="A303" s="278">
        <f t="shared" si="238"/>
        <v>2028</v>
      </c>
      <c r="B303" s="123">
        <f t="shared" si="200"/>
        <v>10</v>
      </c>
      <c r="C303" s="257">
        <f t="shared" si="249"/>
        <v>18</v>
      </c>
      <c r="D303" s="258">
        <f t="shared" si="249"/>
        <v>0</v>
      </c>
      <c r="E303" s="259">
        <f t="shared" si="249"/>
        <v>0</v>
      </c>
      <c r="F303" s="260">
        <f t="shared" si="249"/>
        <v>0</v>
      </c>
      <c r="G303" s="259">
        <f t="shared" si="201"/>
        <v>0</v>
      </c>
      <c r="H303" s="260">
        <f t="shared" si="202"/>
        <v>0.6</v>
      </c>
      <c r="I303" s="259">
        <f t="shared" si="239"/>
        <v>0</v>
      </c>
      <c r="J303" s="259">
        <f t="shared" si="203"/>
        <v>1</v>
      </c>
      <c r="K303" s="261">
        <f t="shared" si="204"/>
        <v>1.05</v>
      </c>
      <c r="L303" s="259">
        <f t="shared" si="205"/>
        <v>1</v>
      </c>
      <c r="M303" s="262">
        <f t="shared" si="240"/>
        <v>1E-3</v>
      </c>
      <c r="N303" s="259">
        <f t="shared" si="241"/>
        <v>0</v>
      </c>
      <c r="O303" s="259">
        <f t="shared" si="206"/>
        <v>0</v>
      </c>
      <c r="P303" s="260">
        <f t="shared" si="242"/>
        <v>0</v>
      </c>
      <c r="Q303" s="259" t="b">
        <f t="shared" si="207"/>
        <v>0</v>
      </c>
      <c r="R303" s="260">
        <f t="shared" si="208"/>
        <v>0</v>
      </c>
      <c r="S303" s="259">
        <f t="shared" si="209"/>
        <v>0</v>
      </c>
      <c r="T303" s="259">
        <f t="shared" si="231"/>
        <v>0</v>
      </c>
      <c r="U303" s="259">
        <f t="shared" si="210"/>
        <v>0</v>
      </c>
      <c r="V303" s="259">
        <f t="shared" si="243"/>
        <v>0</v>
      </c>
      <c r="W303" s="262">
        <f t="shared" si="244"/>
        <v>1.4E-3</v>
      </c>
      <c r="X303" s="259">
        <f t="shared" si="211"/>
        <v>0</v>
      </c>
      <c r="Y303" s="260">
        <f t="shared" si="232"/>
        <v>0</v>
      </c>
      <c r="Z303" s="259">
        <f t="shared" si="212"/>
        <v>0</v>
      </c>
      <c r="AA303" s="259">
        <f t="shared" si="233"/>
        <v>0</v>
      </c>
      <c r="AB303" s="259">
        <f t="shared" si="213"/>
        <v>0</v>
      </c>
      <c r="AC303" s="263">
        <f t="shared" si="245"/>
        <v>0.2</v>
      </c>
      <c r="AD303" s="259">
        <f t="shared" si="214"/>
        <v>0</v>
      </c>
      <c r="AE303" s="259">
        <f t="shared" si="215"/>
        <v>910</v>
      </c>
      <c r="AF303" s="264">
        <f t="shared" si="250"/>
        <v>0</v>
      </c>
      <c r="AG303" s="265">
        <f t="shared" si="250"/>
        <v>0</v>
      </c>
      <c r="AH303" s="265">
        <f t="shared" si="250"/>
        <v>0</v>
      </c>
      <c r="AI303" s="265">
        <f t="shared" si="250"/>
        <v>0</v>
      </c>
      <c r="AJ303" s="278">
        <f t="shared" si="250"/>
        <v>0</v>
      </c>
      <c r="AK303" s="278">
        <f t="shared" si="216"/>
        <v>2028</v>
      </c>
      <c r="AL303" s="260">
        <f t="shared" si="235"/>
        <v>0</v>
      </c>
      <c r="AM303" s="260">
        <f t="shared" si="217"/>
        <v>0</v>
      </c>
      <c r="AN303" s="260">
        <f t="shared" si="218"/>
        <v>1</v>
      </c>
      <c r="AO303" s="259">
        <f t="shared" si="219"/>
        <v>0</v>
      </c>
      <c r="AP303" s="261">
        <f t="shared" si="220"/>
        <v>0.6</v>
      </c>
      <c r="AQ303" s="259">
        <f t="shared" si="227"/>
        <v>0</v>
      </c>
      <c r="AR303" s="259">
        <f t="shared" si="221"/>
        <v>1</v>
      </c>
      <c r="AS303" s="262">
        <f t="shared" si="246"/>
        <v>4.0000000000000002E-4</v>
      </c>
      <c r="AT303" s="259">
        <f t="shared" si="247"/>
        <v>0</v>
      </c>
      <c r="AU303" s="259">
        <f t="shared" si="222"/>
        <v>0</v>
      </c>
      <c r="AV303" s="260">
        <f t="shared" si="248"/>
        <v>0</v>
      </c>
      <c r="AW303" s="259">
        <f t="shared" si="223"/>
        <v>0</v>
      </c>
      <c r="AX303" s="259">
        <f t="shared" si="236"/>
        <v>0</v>
      </c>
      <c r="AY303" s="259">
        <f t="shared" si="224"/>
        <v>0</v>
      </c>
      <c r="AZ303" s="92">
        <f t="shared" si="225"/>
        <v>0</v>
      </c>
      <c r="BA303" s="266">
        <f t="shared" si="237"/>
        <v>0</v>
      </c>
      <c r="BB303" s="92">
        <f t="shared" si="226"/>
        <v>0</v>
      </c>
    </row>
    <row r="304" spans="1:54" x14ac:dyDescent="0.2">
      <c r="A304" s="278">
        <f t="shared" si="238"/>
        <v>2028</v>
      </c>
      <c r="B304" s="123">
        <f t="shared" si="200"/>
        <v>10</v>
      </c>
      <c r="C304" s="257">
        <f t="shared" si="249"/>
        <v>19</v>
      </c>
      <c r="D304" s="258">
        <f t="shared" si="249"/>
        <v>0</v>
      </c>
      <c r="E304" s="259">
        <f t="shared" si="249"/>
        <v>0</v>
      </c>
      <c r="F304" s="260">
        <f t="shared" si="249"/>
        <v>0</v>
      </c>
      <c r="G304" s="259">
        <f t="shared" si="201"/>
        <v>0</v>
      </c>
      <c r="H304" s="260">
        <f t="shared" si="202"/>
        <v>0.6</v>
      </c>
      <c r="I304" s="259">
        <f t="shared" si="239"/>
        <v>0</v>
      </c>
      <c r="J304" s="259">
        <f t="shared" si="203"/>
        <v>1</v>
      </c>
      <c r="K304" s="261">
        <f t="shared" si="204"/>
        <v>1.05</v>
      </c>
      <c r="L304" s="259">
        <f t="shared" si="205"/>
        <v>1</v>
      </c>
      <c r="M304" s="262">
        <f t="shared" si="240"/>
        <v>1E-3</v>
      </c>
      <c r="N304" s="259">
        <f t="shared" si="241"/>
        <v>0</v>
      </c>
      <c r="O304" s="259">
        <f t="shared" si="206"/>
        <v>0</v>
      </c>
      <c r="P304" s="260">
        <f t="shared" si="242"/>
        <v>0</v>
      </c>
      <c r="Q304" s="259" t="b">
        <f t="shared" si="207"/>
        <v>0</v>
      </c>
      <c r="R304" s="260">
        <f t="shared" si="208"/>
        <v>0</v>
      </c>
      <c r="S304" s="259">
        <f t="shared" si="209"/>
        <v>0</v>
      </c>
      <c r="T304" s="259">
        <f t="shared" si="231"/>
        <v>0</v>
      </c>
      <c r="U304" s="259">
        <f t="shared" si="210"/>
        <v>0</v>
      </c>
      <c r="V304" s="259">
        <f t="shared" si="243"/>
        <v>0</v>
      </c>
      <c r="W304" s="262">
        <f t="shared" si="244"/>
        <v>1.4E-3</v>
      </c>
      <c r="X304" s="259">
        <f t="shared" si="211"/>
        <v>0</v>
      </c>
      <c r="Y304" s="260">
        <f t="shared" si="232"/>
        <v>0</v>
      </c>
      <c r="Z304" s="259">
        <f t="shared" si="212"/>
        <v>0</v>
      </c>
      <c r="AA304" s="259">
        <f t="shared" si="233"/>
        <v>0</v>
      </c>
      <c r="AB304" s="259">
        <f t="shared" si="213"/>
        <v>0</v>
      </c>
      <c r="AC304" s="263">
        <f t="shared" si="245"/>
        <v>0.2</v>
      </c>
      <c r="AD304" s="259">
        <f t="shared" si="214"/>
        <v>0</v>
      </c>
      <c r="AE304" s="259">
        <f t="shared" si="215"/>
        <v>910</v>
      </c>
      <c r="AF304" s="264">
        <f t="shared" si="250"/>
        <v>0</v>
      </c>
      <c r="AG304" s="265">
        <f t="shared" si="250"/>
        <v>0</v>
      </c>
      <c r="AH304" s="265">
        <f t="shared" si="250"/>
        <v>0</v>
      </c>
      <c r="AI304" s="265">
        <f t="shared" si="250"/>
        <v>0</v>
      </c>
      <c r="AJ304" s="278">
        <f t="shared" si="250"/>
        <v>0</v>
      </c>
      <c r="AK304" s="278">
        <f t="shared" si="216"/>
        <v>2028</v>
      </c>
      <c r="AL304" s="260">
        <f t="shared" si="235"/>
        <v>0</v>
      </c>
      <c r="AM304" s="260">
        <f t="shared" si="217"/>
        <v>0</v>
      </c>
      <c r="AN304" s="260">
        <f t="shared" si="218"/>
        <v>1</v>
      </c>
      <c r="AO304" s="259">
        <f t="shared" si="219"/>
        <v>0</v>
      </c>
      <c r="AP304" s="261">
        <f t="shared" si="220"/>
        <v>0.6</v>
      </c>
      <c r="AQ304" s="259">
        <f t="shared" si="227"/>
        <v>0</v>
      </c>
      <c r="AR304" s="259">
        <f t="shared" si="221"/>
        <v>1</v>
      </c>
      <c r="AS304" s="262">
        <f t="shared" si="246"/>
        <v>4.0000000000000002E-4</v>
      </c>
      <c r="AT304" s="259">
        <f t="shared" si="247"/>
        <v>0</v>
      </c>
      <c r="AU304" s="259">
        <f t="shared" si="222"/>
        <v>0</v>
      </c>
      <c r="AV304" s="260">
        <f t="shared" si="248"/>
        <v>0</v>
      </c>
      <c r="AW304" s="259">
        <f t="shared" si="223"/>
        <v>0</v>
      </c>
      <c r="AX304" s="259">
        <f t="shared" si="236"/>
        <v>0</v>
      </c>
      <c r="AY304" s="259">
        <f t="shared" si="224"/>
        <v>0</v>
      </c>
      <c r="AZ304" s="92">
        <f t="shared" si="225"/>
        <v>0</v>
      </c>
      <c r="BA304" s="266">
        <f t="shared" si="237"/>
        <v>0</v>
      </c>
      <c r="BB304" s="92">
        <f t="shared" si="226"/>
        <v>0</v>
      </c>
    </row>
    <row r="305" spans="1:54" x14ac:dyDescent="0.2">
      <c r="A305" s="278">
        <f t="shared" si="238"/>
        <v>2028</v>
      </c>
      <c r="B305" s="123">
        <f t="shared" si="200"/>
        <v>10</v>
      </c>
      <c r="C305" s="257">
        <f t="shared" si="249"/>
        <v>20</v>
      </c>
      <c r="D305" s="258">
        <f t="shared" si="249"/>
        <v>0</v>
      </c>
      <c r="E305" s="259">
        <f t="shared" si="249"/>
        <v>0</v>
      </c>
      <c r="F305" s="260">
        <f t="shared" si="249"/>
        <v>0</v>
      </c>
      <c r="G305" s="259">
        <f t="shared" si="201"/>
        <v>0</v>
      </c>
      <c r="H305" s="260">
        <f t="shared" si="202"/>
        <v>0.6</v>
      </c>
      <c r="I305" s="259">
        <f t="shared" si="239"/>
        <v>0</v>
      </c>
      <c r="J305" s="259">
        <f t="shared" si="203"/>
        <v>1</v>
      </c>
      <c r="K305" s="261">
        <f t="shared" si="204"/>
        <v>1.05</v>
      </c>
      <c r="L305" s="259">
        <f t="shared" si="205"/>
        <v>1</v>
      </c>
      <c r="M305" s="262">
        <f t="shared" si="240"/>
        <v>1E-3</v>
      </c>
      <c r="N305" s="259">
        <f t="shared" si="241"/>
        <v>0</v>
      </c>
      <c r="O305" s="259">
        <f t="shared" si="206"/>
        <v>0</v>
      </c>
      <c r="P305" s="260">
        <f t="shared" si="242"/>
        <v>0</v>
      </c>
      <c r="Q305" s="259" t="b">
        <f t="shared" si="207"/>
        <v>0</v>
      </c>
      <c r="R305" s="260">
        <f t="shared" si="208"/>
        <v>0</v>
      </c>
      <c r="S305" s="259">
        <f t="shared" si="209"/>
        <v>0</v>
      </c>
      <c r="T305" s="259">
        <f t="shared" si="231"/>
        <v>0</v>
      </c>
      <c r="U305" s="259">
        <f t="shared" si="210"/>
        <v>0</v>
      </c>
      <c r="V305" s="259">
        <f t="shared" si="243"/>
        <v>0</v>
      </c>
      <c r="W305" s="262">
        <f t="shared" si="244"/>
        <v>1.4E-3</v>
      </c>
      <c r="X305" s="259">
        <f t="shared" si="211"/>
        <v>0</v>
      </c>
      <c r="Y305" s="260">
        <f t="shared" si="232"/>
        <v>0</v>
      </c>
      <c r="Z305" s="259">
        <f t="shared" si="212"/>
        <v>0</v>
      </c>
      <c r="AA305" s="259">
        <f t="shared" si="233"/>
        <v>0</v>
      </c>
      <c r="AB305" s="259">
        <f t="shared" si="213"/>
        <v>0</v>
      </c>
      <c r="AC305" s="263">
        <f t="shared" si="245"/>
        <v>0.2</v>
      </c>
      <c r="AD305" s="259">
        <f t="shared" si="214"/>
        <v>0</v>
      </c>
      <c r="AE305" s="259">
        <f t="shared" si="215"/>
        <v>910</v>
      </c>
      <c r="AF305" s="264">
        <f t="shared" si="250"/>
        <v>0</v>
      </c>
      <c r="AG305" s="265">
        <f t="shared" si="250"/>
        <v>0</v>
      </c>
      <c r="AH305" s="265">
        <f t="shared" si="250"/>
        <v>0</v>
      </c>
      <c r="AI305" s="265">
        <f t="shared" si="250"/>
        <v>0</v>
      </c>
      <c r="AJ305" s="278">
        <f t="shared" si="250"/>
        <v>0</v>
      </c>
      <c r="AK305" s="278">
        <f t="shared" si="216"/>
        <v>2028</v>
      </c>
      <c r="AL305" s="260">
        <f t="shared" si="235"/>
        <v>0</v>
      </c>
      <c r="AM305" s="260">
        <f t="shared" si="217"/>
        <v>0</v>
      </c>
      <c r="AN305" s="260">
        <f t="shared" si="218"/>
        <v>1</v>
      </c>
      <c r="AO305" s="259">
        <f t="shared" si="219"/>
        <v>0</v>
      </c>
      <c r="AP305" s="261">
        <f t="shared" si="220"/>
        <v>0.6</v>
      </c>
      <c r="AQ305" s="259">
        <f t="shared" si="227"/>
        <v>0</v>
      </c>
      <c r="AR305" s="259">
        <f t="shared" si="221"/>
        <v>1</v>
      </c>
      <c r="AS305" s="262">
        <f t="shared" si="246"/>
        <v>4.0000000000000002E-4</v>
      </c>
      <c r="AT305" s="259">
        <f t="shared" si="247"/>
        <v>0</v>
      </c>
      <c r="AU305" s="259">
        <f t="shared" si="222"/>
        <v>0</v>
      </c>
      <c r="AV305" s="260">
        <f t="shared" si="248"/>
        <v>0</v>
      </c>
      <c r="AW305" s="259">
        <f t="shared" si="223"/>
        <v>0</v>
      </c>
      <c r="AX305" s="259">
        <f t="shared" si="236"/>
        <v>0</v>
      </c>
      <c r="AY305" s="259">
        <f t="shared" si="224"/>
        <v>0</v>
      </c>
      <c r="AZ305" s="92">
        <f t="shared" si="225"/>
        <v>0</v>
      </c>
      <c r="BA305" s="266">
        <f t="shared" si="237"/>
        <v>0</v>
      </c>
      <c r="BB305" s="92">
        <f t="shared" si="226"/>
        <v>0</v>
      </c>
    </row>
    <row r="306" spans="1:54" x14ac:dyDescent="0.2">
      <c r="A306" s="278">
        <f t="shared" si="238"/>
        <v>2028</v>
      </c>
      <c r="B306" s="123">
        <f t="shared" si="200"/>
        <v>10</v>
      </c>
      <c r="C306" s="257">
        <f t="shared" si="249"/>
        <v>21</v>
      </c>
      <c r="D306" s="258">
        <f t="shared" si="249"/>
        <v>0</v>
      </c>
      <c r="E306" s="259">
        <f t="shared" si="249"/>
        <v>0</v>
      </c>
      <c r="F306" s="260">
        <f t="shared" si="249"/>
        <v>0</v>
      </c>
      <c r="G306" s="259">
        <f t="shared" si="201"/>
        <v>0</v>
      </c>
      <c r="H306" s="260">
        <f t="shared" si="202"/>
        <v>0.6</v>
      </c>
      <c r="I306" s="259">
        <f t="shared" si="239"/>
        <v>0</v>
      </c>
      <c r="J306" s="259">
        <f t="shared" si="203"/>
        <v>1</v>
      </c>
      <c r="K306" s="261">
        <f t="shared" si="204"/>
        <v>1.05</v>
      </c>
      <c r="L306" s="259">
        <f t="shared" si="205"/>
        <v>1</v>
      </c>
      <c r="M306" s="262">
        <f t="shared" si="240"/>
        <v>1E-3</v>
      </c>
      <c r="N306" s="259">
        <f t="shared" si="241"/>
        <v>0</v>
      </c>
      <c r="O306" s="259">
        <f t="shared" si="206"/>
        <v>0</v>
      </c>
      <c r="P306" s="260">
        <f t="shared" si="242"/>
        <v>0</v>
      </c>
      <c r="Q306" s="259" t="b">
        <f t="shared" si="207"/>
        <v>0</v>
      </c>
      <c r="R306" s="260">
        <f t="shared" si="208"/>
        <v>0</v>
      </c>
      <c r="S306" s="259">
        <f t="shared" si="209"/>
        <v>0</v>
      </c>
      <c r="T306" s="259">
        <f t="shared" si="231"/>
        <v>0</v>
      </c>
      <c r="U306" s="259">
        <f t="shared" si="210"/>
        <v>0</v>
      </c>
      <c r="V306" s="259">
        <f t="shared" si="243"/>
        <v>0</v>
      </c>
      <c r="W306" s="262">
        <f t="shared" si="244"/>
        <v>1.4E-3</v>
      </c>
      <c r="X306" s="259">
        <f t="shared" si="211"/>
        <v>0</v>
      </c>
      <c r="Y306" s="260">
        <f t="shared" si="232"/>
        <v>0</v>
      </c>
      <c r="Z306" s="259">
        <f t="shared" si="212"/>
        <v>0</v>
      </c>
      <c r="AA306" s="259">
        <f t="shared" si="233"/>
        <v>0</v>
      </c>
      <c r="AB306" s="259">
        <f t="shared" si="213"/>
        <v>0</v>
      </c>
      <c r="AC306" s="263">
        <f t="shared" si="245"/>
        <v>0.2</v>
      </c>
      <c r="AD306" s="259">
        <f t="shared" si="214"/>
        <v>0</v>
      </c>
      <c r="AE306" s="259">
        <f t="shared" si="215"/>
        <v>910</v>
      </c>
      <c r="AF306" s="264">
        <f t="shared" si="250"/>
        <v>0</v>
      </c>
      <c r="AG306" s="265">
        <f t="shared" si="250"/>
        <v>0</v>
      </c>
      <c r="AH306" s="265">
        <f t="shared" si="250"/>
        <v>0</v>
      </c>
      <c r="AI306" s="265">
        <f t="shared" si="250"/>
        <v>0</v>
      </c>
      <c r="AJ306" s="278">
        <f t="shared" si="250"/>
        <v>0</v>
      </c>
      <c r="AK306" s="278">
        <f t="shared" si="216"/>
        <v>2028</v>
      </c>
      <c r="AL306" s="260">
        <f t="shared" si="235"/>
        <v>0</v>
      </c>
      <c r="AM306" s="260">
        <f t="shared" si="217"/>
        <v>0</v>
      </c>
      <c r="AN306" s="260">
        <f t="shared" si="218"/>
        <v>1</v>
      </c>
      <c r="AO306" s="259">
        <f t="shared" si="219"/>
        <v>0</v>
      </c>
      <c r="AP306" s="261">
        <f t="shared" si="220"/>
        <v>0.6</v>
      </c>
      <c r="AQ306" s="259">
        <f t="shared" si="227"/>
        <v>0</v>
      </c>
      <c r="AR306" s="259">
        <f t="shared" si="221"/>
        <v>1</v>
      </c>
      <c r="AS306" s="262">
        <f t="shared" si="246"/>
        <v>4.0000000000000002E-4</v>
      </c>
      <c r="AT306" s="259">
        <f t="shared" si="247"/>
        <v>0</v>
      </c>
      <c r="AU306" s="259">
        <f t="shared" si="222"/>
        <v>0</v>
      </c>
      <c r="AV306" s="260">
        <f t="shared" si="248"/>
        <v>0</v>
      </c>
      <c r="AW306" s="259">
        <f t="shared" si="223"/>
        <v>0</v>
      </c>
      <c r="AX306" s="259">
        <f t="shared" si="236"/>
        <v>0</v>
      </c>
      <c r="AY306" s="259">
        <f t="shared" si="224"/>
        <v>0</v>
      </c>
      <c r="AZ306" s="92">
        <f t="shared" si="225"/>
        <v>0</v>
      </c>
      <c r="BA306" s="266">
        <f t="shared" si="237"/>
        <v>0</v>
      </c>
      <c r="BB306" s="92">
        <f t="shared" si="226"/>
        <v>0</v>
      </c>
    </row>
    <row r="307" spans="1:54" x14ac:dyDescent="0.2">
      <c r="A307" s="278">
        <f t="shared" si="238"/>
        <v>2028</v>
      </c>
      <c r="B307" s="123">
        <f t="shared" si="200"/>
        <v>10</v>
      </c>
      <c r="C307" s="257">
        <f t="shared" si="249"/>
        <v>22</v>
      </c>
      <c r="D307" s="258">
        <f t="shared" si="249"/>
        <v>0</v>
      </c>
      <c r="E307" s="259">
        <f t="shared" si="249"/>
        <v>0</v>
      </c>
      <c r="F307" s="260">
        <f t="shared" si="249"/>
        <v>0</v>
      </c>
      <c r="G307" s="259">
        <f t="shared" si="201"/>
        <v>0</v>
      </c>
      <c r="H307" s="260">
        <f t="shared" si="202"/>
        <v>0.6</v>
      </c>
      <c r="I307" s="259">
        <f t="shared" si="239"/>
        <v>0</v>
      </c>
      <c r="J307" s="259">
        <f t="shared" si="203"/>
        <v>1</v>
      </c>
      <c r="K307" s="261">
        <f t="shared" si="204"/>
        <v>1.05</v>
      </c>
      <c r="L307" s="259">
        <f t="shared" si="205"/>
        <v>1</v>
      </c>
      <c r="M307" s="262">
        <f t="shared" si="240"/>
        <v>1E-3</v>
      </c>
      <c r="N307" s="259">
        <f t="shared" si="241"/>
        <v>0</v>
      </c>
      <c r="O307" s="259">
        <f t="shared" si="206"/>
        <v>0</v>
      </c>
      <c r="P307" s="260">
        <f t="shared" si="242"/>
        <v>0</v>
      </c>
      <c r="Q307" s="259" t="b">
        <f t="shared" si="207"/>
        <v>0</v>
      </c>
      <c r="R307" s="260">
        <f t="shared" si="208"/>
        <v>0</v>
      </c>
      <c r="S307" s="259">
        <f t="shared" si="209"/>
        <v>0</v>
      </c>
      <c r="T307" s="259">
        <f t="shared" si="231"/>
        <v>0</v>
      </c>
      <c r="U307" s="259">
        <f t="shared" si="210"/>
        <v>0</v>
      </c>
      <c r="V307" s="259">
        <f t="shared" si="243"/>
        <v>0</v>
      </c>
      <c r="W307" s="262">
        <f t="shared" si="244"/>
        <v>1.4E-3</v>
      </c>
      <c r="X307" s="259">
        <f t="shared" si="211"/>
        <v>0</v>
      </c>
      <c r="Y307" s="260">
        <f t="shared" si="232"/>
        <v>0</v>
      </c>
      <c r="Z307" s="259">
        <f t="shared" si="212"/>
        <v>0</v>
      </c>
      <c r="AA307" s="259">
        <f t="shared" si="233"/>
        <v>0</v>
      </c>
      <c r="AB307" s="259">
        <f t="shared" si="213"/>
        <v>0</v>
      </c>
      <c r="AC307" s="263">
        <f t="shared" si="245"/>
        <v>0.2</v>
      </c>
      <c r="AD307" s="259">
        <f t="shared" si="214"/>
        <v>0</v>
      </c>
      <c r="AE307" s="259">
        <f t="shared" si="215"/>
        <v>910</v>
      </c>
      <c r="AF307" s="264">
        <f t="shared" si="250"/>
        <v>0</v>
      </c>
      <c r="AG307" s="265">
        <f t="shared" si="250"/>
        <v>0</v>
      </c>
      <c r="AH307" s="265">
        <f t="shared" si="250"/>
        <v>0</v>
      </c>
      <c r="AI307" s="265">
        <f t="shared" si="250"/>
        <v>0</v>
      </c>
      <c r="AJ307" s="278">
        <f t="shared" si="250"/>
        <v>0</v>
      </c>
      <c r="AK307" s="278">
        <f t="shared" si="216"/>
        <v>2028</v>
      </c>
      <c r="AL307" s="260">
        <f t="shared" si="235"/>
        <v>0</v>
      </c>
      <c r="AM307" s="260">
        <f t="shared" si="217"/>
        <v>0</v>
      </c>
      <c r="AN307" s="260">
        <f t="shared" si="218"/>
        <v>1</v>
      </c>
      <c r="AO307" s="259">
        <f t="shared" si="219"/>
        <v>0</v>
      </c>
      <c r="AP307" s="261">
        <f t="shared" si="220"/>
        <v>0.6</v>
      </c>
      <c r="AQ307" s="259">
        <f t="shared" si="227"/>
        <v>0</v>
      </c>
      <c r="AR307" s="259">
        <f t="shared" si="221"/>
        <v>1</v>
      </c>
      <c r="AS307" s="262">
        <f t="shared" si="246"/>
        <v>4.0000000000000002E-4</v>
      </c>
      <c r="AT307" s="259">
        <f t="shared" si="247"/>
        <v>0</v>
      </c>
      <c r="AU307" s="259">
        <f t="shared" si="222"/>
        <v>0</v>
      </c>
      <c r="AV307" s="260">
        <f t="shared" si="248"/>
        <v>0</v>
      </c>
      <c r="AW307" s="259">
        <f t="shared" si="223"/>
        <v>0</v>
      </c>
      <c r="AX307" s="259">
        <f t="shared" si="236"/>
        <v>0</v>
      </c>
      <c r="AY307" s="259">
        <f t="shared" si="224"/>
        <v>0</v>
      </c>
      <c r="AZ307" s="92">
        <f t="shared" si="225"/>
        <v>0</v>
      </c>
      <c r="BA307" s="266">
        <f t="shared" si="237"/>
        <v>0</v>
      </c>
      <c r="BB307" s="92">
        <f t="shared" si="226"/>
        <v>0</v>
      </c>
    </row>
    <row r="308" spans="1:54" x14ac:dyDescent="0.2">
      <c r="A308" s="278">
        <f t="shared" si="238"/>
        <v>2028</v>
      </c>
      <c r="B308" s="123">
        <f t="shared" si="200"/>
        <v>10</v>
      </c>
      <c r="C308" s="257">
        <f t="shared" si="249"/>
        <v>23</v>
      </c>
      <c r="D308" s="258">
        <f t="shared" si="249"/>
        <v>0</v>
      </c>
      <c r="E308" s="259">
        <f t="shared" si="249"/>
        <v>0</v>
      </c>
      <c r="F308" s="260">
        <f t="shared" si="249"/>
        <v>0</v>
      </c>
      <c r="G308" s="259">
        <f t="shared" si="201"/>
        <v>0</v>
      </c>
      <c r="H308" s="260">
        <f t="shared" si="202"/>
        <v>0.6</v>
      </c>
      <c r="I308" s="259">
        <f t="shared" si="239"/>
        <v>0</v>
      </c>
      <c r="J308" s="259">
        <f t="shared" si="203"/>
        <v>1</v>
      </c>
      <c r="K308" s="261">
        <f t="shared" si="204"/>
        <v>1.05</v>
      </c>
      <c r="L308" s="259">
        <f t="shared" si="205"/>
        <v>1</v>
      </c>
      <c r="M308" s="262">
        <f t="shared" si="240"/>
        <v>1E-3</v>
      </c>
      <c r="N308" s="259">
        <f t="shared" si="241"/>
        <v>0</v>
      </c>
      <c r="O308" s="259">
        <f t="shared" si="206"/>
        <v>0</v>
      </c>
      <c r="P308" s="260">
        <f t="shared" si="242"/>
        <v>0</v>
      </c>
      <c r="Q308" s="259" t="b">
        <f t="shared" si="207"/>
        <v>0</v>
      </c>
      <c r="R308" s="260">
        <f t="shared" si="208"/>
        <v>0</v>
      </c>
      <c r="S308" s="259">
        <f t="shared" si="209"/>
        <v>0</v>
      </c>
      <c r="T308" s="259">
        <f t="shared" si="231"/>
        <v>0</v>
      </c>
      <c r="U308" s="259">
        <f t="shared" si="210"/>
        <v>0</v>
      </c>
      <c r="V308" s="259">
        <f t="shared" si="243"/>
        <v>0</v>
      </c>
      <c r="W308" s="262">
        <f t="shared" si="244"/>
        <v>1.4E-3</v>
      </c>
      <c r="X308" s="259">
        <f t="shared" si="211"/>
        <v>0</v>
      </c>
      <c r="Y308" s="260">
        <f t="shared" si="232"/>
        <v>0</v>
      </c>
      <c r="Z308" s="259">
        <f t="shared" si="212"/>
        <v>0</v>
      </c>
      <c r="AA308" s="259">
        <f t="shared" si="233"/>
        <v>0</v>
      </c>
      <c r="AB308" s="259">
        <f t="shared" si="213"/>
        <v>0</v>
      </c>
      <c r="AC308" s="263">
        <f t="shared" si="245"/>
        <v>0.2</v>
      </c>
      <c r="AD308" s="259">
        <f t="shared" si="214"/>
        <v>0</v>
      </c>
      <c r="AE308" s="259">
        <f t="shared" si="215"/>
        <v>910</v>
      </c>
      <c r="AF308" s="264">
        <f t="shared" si="250"/>
        <v>0</v>
      </c>
      <c r="AG308" s="265">
        <f t="shared" si="250"/>
        <v>0</v>
      </c>
      <c r="AH308" s="265">
        <f t="shared" si="250"/>
        <v>0</v>
      </c>
      <c r="AI308" s="265">
        <f t="shared" si="250"/>
        <v>0</v>
      </c>
      <c r="AJ308" s="278">
        <f t="shared" si="250"/>
        <v>0</v>
      </c>
      <c r="AK308" s="278">
        <f t="shared" si="216"/>
        <v>2028</v>
      </c>
      <c r="AL308" s="260">
        <f t="shared" si="235"/>
        <v>0</v>
      </c>
      <c r="AM308" s="260">
        <f t="shared" si="217"/>
        <v>0</v>
      </c>
      <c r="AN308" s="260">
        <f t="shared" si="218"/>
        <v>1</v>
      </c>
      <c r="AO308" s="259">
        <f t="shared" si="219"/>
        <v>0</v>
      </c>
      <c r="AP308" s="261">
        <f t="shared" si="220"/>
        <v>0.6</v>
      </c>
      <c r="AQ308" s="259">
        <f t="shared" si="227"/>
        <v>0</v>
      </c>
      <c r="AR308" s="259">
        <f t="shared" si="221"/>
        <v>1</v>
      </c>
      <c r="AS308" s="262">
        <f t="shared" si="246"/>
        <v>4.0000000000000002E-4</v>
      </c>
      <c r="AT308" s="259">
        <f t="shared" si="247"/>
        <v>0</v>
      </c>
      <c r="AU308" s="259">
        <f t="shared" si="222"/>
        <v>0</v>
      </c>
      <c r="AV308" s="260">
        <f t="shared" si="248"/>
        <v>0</v>
      </c>
      <c r="AW308" s="259">
        <f t="shared" si="223"/>
        <v>0</v>
      </c>
      <c r="AX308" s="259">
        <f t="shared" si="236"/>
        <v>0</v>
      </c>
      <c r="AY308" s="259">
        <f t="shared" si="224"/>
        <v>0</v>
      </c>
      <c r="AZ308" s="92">
        <f t="shared" si="225"/>
        <v>0</v>
      </c>
      <c r="BA308" s="266">
        <f t="shared" si="237"/>
        <v>0</v>
      </c>
      <c r="BB308" s="92">
        <f t="shared" si="226"/>
        <v>0</v>
      </c>
    </row>
    <row r="309" spans="1:54" x14ac:dyDescent="0.2">
      <c r="A309" s="278">
        <f t="shared" si="238"/>
        <v>2028</v>
      </c>
      <c r="B309" s="123">
        <f t="shared" si="200"/>
        <v>10</v>
      </c>
      <c r="C309" s="257">
        <f t="shared" si="249"/>
        <v>24</v>
      </c>
      <c r="D309" s="258">
        <f t="shared" si="249"/>
        <v>0</v>
      </c>
      <c r="E309" s="259">
        <f t="shared" si="249"/>
        <v>0</v>
      </c>
      <c r="F309" s="260">
        <f t="shared" si="249"/>
        <v>0</v>
      </c>
      <c r="G309" s="259">
        <f t="shared" si="201"/>
        <v>0</v>
      </c>
      <c r="H309" s="260">
        <f t="shared" si="202"/>
        <v>0.6</v>
      </c>
      <c r="I309" s="259">
        <f t="shared" si="239"/>
        <v>0</v>
      </c>
      <c r="J309" s="259">
        <f t="shared" si="203"/>
        <v>1</v>
      </c>
      <c r="K309" s="261">
        <f t="shared" si="204"/>
        <v>1.05</v>
      </c>
      <c r="L309" s="259">
        <f t="shared" si="205"/>
        <v>1</v>
      </c>
      <c r="M309" s="262">
        <f t="shared" si="240"/>
        <v>1E-3</v>
      </c>
      <c r="N309" s="259">
        <f t="shared" si="241"/>
        <v>0</v>
      </c>
      <c r="O309" s="259">
        <f t="shared" si="206"/>
        <v>0</v>
      </c>
      <c r="P309" s="260">
        <f t="shared" si="242"/>
        <v>0</v>
      </c>
      <c r="Q309" s="259" t="b">
        <f t="shared" si="207"/>
        <v>0</v>
      </c>
      <c r="R309" s="260">
        <f t="shared" si="208"/>
        <v>0</v>
      </c>
      <c r="S309" s="259">
        <f t="shared" si="209"/>
        <v>0</v>
      </c>
      <c r="T309" s="259">
        <f t="shared" si="231"/>
        <v>0</v>
      </c>
      <c r="U309" s="259">
        <f t="shared" si="210"/>
        <v>0</v>
      </c>
      <c r="V309" s="259">
        <f t="shared" si="243"/>
        <v>0</v>
      </c>
      <c r="W309" s="262">
        <f t="shared" si="244"/>
        <v>1.4E-3</v>
      </c>
      <c r="X309" s="259">
        <f t="shared" si="211"/>
        <v>0</v>
      </c>
      <c r="Y309" s="260">
        <f t="shared" si="232"/>
        <v>0</v>
      </c>
      <c r="Z309" s="259">
        <f t="shared" si="212"/>
        <v>0</v>
      </c>
      <c r="AA309" s="259">
        <f t="shared" si="233"/>
        <v>0</v>
      </c>
      <c r="AB309" s="259">
        <f t="shared" si="213"/>
        <v>0</v>
      </c>
      <c r="AC309" s="263">
        <f t="shared" si="245"/>
        <v>0.2</v>
      </c>
      <c r="AD309" s="259">
        <f t="shared" si="214"/>
        <v>0</v>
      </c>
      <c r="AE309" s="259">
        <f t="shared" si="215"/>
        <v>910</v>
      </c>
      <c r="AF309" s="264">
        <f t="shared" si="250"/>
        <v>0</v>
      </c>
      <c r="AG309" s="265">
        <f t="shared" si="250"/>
        <v>0</v>
      </c>
      <c r="AH309" s="265">
        <f t="shared" si="250"/>
        <v>0</v>
      </c>
      <c r="AI309" s="265">
        <f t="shared" si="250"/>
        <v>0</v>
      </c>
      <c r="AJ309" s="278">
        <f t="shared" si="250"/>
        <v>0</v>
      </c>
      <c r="AK309" s="278">
        <f t="shared" si="216"/>
        <v>2028</v>
      </c>
      <c r="AL309" s="260">
        <f t="shared" si="235"/>
        <v>0</v>
      </c>
      <c r="AM309" s="260">
        <f t="shared" si="217"/>
        <v>0</v>
      </c>
      <c r="AN309" s="260">
        <f t="shared" si="218"/>
        <v>1</v>
      </c>
      <c r="AO309" s="259">
        <f t="shared" si="219"/>
        <v>0</v>
      </c>
      <c r="AP309" s="261">
        <f t="shared" si="220"/>
        <v>0.6</v>
      </c>
      <c r="AQ309" s="259">
        <f t="shared" si="227"/>
        <v>0</v>
      </c>
      <c r="AR309" s="259">
        <f t="shared" si="221"/>
        <v>1</v>
      </c>
      <c r="AS309" s="262">
        <f t="shared" si="246"/>
        <v>4.0000000000000002E-4</v>
      </c>
      <c r="AT309" s="259">
        <f t="shared" si="247"/>
        <v>0</v>
      </c>
      <c r="AU309" s="259">
        <f t="shared" si="222"/>
        <v>0</v>
      </c>
      <c r="AV309" s="260">
        <f t="shared" si="248"/>
        <v>0</v>
      </c>
      <c r="AW309" s="259">
        <f t="shared" si="223"/>
        <v>0</v>
      </c>
      <c r="AX309" s="259">
        <f t="shared" si="236"/>
        <v>0</v>
      </c>
      <c r="AY309" s="259">
        <f t="shared" si="224"/>
        <v>0</v>
      </c>
      <c r="AZ309" s="92">
        <f t="shared" si="225"/>
        <v>0</v>
      </c>
      <c r="BA309" s="266">
        <f t="shared" si="237"/>
        <v>0</v>
      </c>
      <c r="BB309" s="92">
        <f t="shared" si="226"/>
        <v>0</v>
      </c>
    </row>
    <row r="310" spans="1:54" x14ac:dyDescent="0.2">
      <c r="A310" s="278">
        <f t="shared" si="238"/>
        <v>2028</v>
      </c>
      <c r="B310" s="123">
        <f t="shared" si="200"/>
        <v>10</v>
      </c>
      <c r="C310" s="257">
        <f t="shared" ref="C310:F325" si="251">C285</f>
        <v>25</v>
      </c>
      <c r="D310" s="258">
        <f t="shared" si="251"/>
        <v>0</v>
      </c>
      <c r="E310" s="259">
        <f t="shared" si="251"/>
        <v>0</v>
      </c>
      <c r="F310" s="260">
        <f t="shared" si="251"/>
        <v>0</v>
      </c>
      <c r="G310" s="259">
        <f t="shared" si="201"/>
        <v>0</v>
      </c>
      <c r="H310" s="260">
        <f t="shared" si="202"/>
        <v>0.6</v>
      </c>
      <c r="I310" s="259">
        <f t="shared" si="239"/>
        <v>0</v>
      </c>
      <c r="J310" s="259">
        <f t="shared" si="203"/>
        <v>1</v>
      </c>
      <c r="K310" s="261">
        <f t="shared" si="204"/>
        <v>1.05</v>
      </c>
      <c r="L310" s="259">
        <f t="shared" si="205"/>
        <v>1</v>
      </c>
      <c r="M310" s="262">
        <f t="shared" si="240"/>
        <v>1E-3</v>
      </c>
      <c r="N310" s="259">
        <f t="shared" si="241"/>
        <v>0</v>
      </c>
      <c r="O310" s="259">
        <f t="shared" si="206"/>
        <v>0</v>
      </c>
      <c r="P310" s="260">
        <f t="shared" si="242"/>
        <v>0</v>
      </c>
      <c r="Q310" s="259" t="b">
        <f t="shared" si="207"/>
        <v>0</v>
      </c>
      <c r="R310" s="260">
        <f t="shared" si="208"/>
        <v>0</v>
      </c>
      <c r="S310" s="259">
        <f t="shared" si="209"/>
        <v>0</v>
      </c>
      <c r="T310" s="259">
        <f t="shared" si="231"/>
        <v>0</v>
      </c>
      <c r="U310" s="259">
        <f t="shared" si="210"/>
        <v>0</v>
      </c>
      <c r="V310" s="259">
        <f t="shared" si="243"/>
        <v>0</v>
      </c>
      <c r="W310" s="262">
        <f t="shared" si="244"/>
        <v>1.4E-3</v>
      </c>
      <c r="X310" s="259">
        <f t="shared" si="211"/>
        <v>0</v>
      </c>
      <c r="Y310" s="260">
        <f t="shared" si="232"/>
        <v>0</v>
      </c>
      <c r="Z310" s="259">
        <f t="shared" si="212"/>
        <v>0</v>
      </c>
      <c r="AA310" s="259">
        <f t="shared" si="233"/>
        <v>0</v>
      </c>
      <c r="AB310" s="259">
        <f t="shared" si="213"/>
        <v>0</v>
      </c>
      <c r="AC310" s="263">
        <f t="shared" si="245"/>
        <v>0.2</v>
      </c>
      <c r="AD310" s="259">
        <f t="shared" si="214"/>
        <v>0</v>
      </c>
      <c r="AE310" s="259">
        <f t="shared" si="215"/>
        <v>910</v>
      </c>
      <c r="AF310" s="264">
        <f t="shared" ref="AF310:AJ325" si="252">AF285</f>
        <v>0</v>
      </c>
      <c r="AG310" s="265">
        <f t="shared" si="252"/>
        <v>0</v>
      </c>
      <c r="AH310" s="265">
        <f t="shared" si="252"/>
        <v>0</v>
      </c>
      <c r="AI310" s="265">
        <f t="shared" si="252"/>
        <v>0</v>
      </c>
      <c r="AJ310" s="278">
        <f t="shared" si="252"/>
        <v>0</v>
      </c>
      <c r="AK310" s="278">
        <f t="shared" si="216"/>
        <v>2028</v>
      </c>
      <c r="AL310" s="260">
        <f t="shared" si="235"/>
        <v>0</v>
      </c>
      <c r="AM310" s="260">
        <f t="shared" si="217"/>
        <v>0</v>
      </c>
      <c r="AN310" s="260">
        <f t="shared" si="218"/>
        <v>1</v>
      </c>
      <c r="AO310" s="259">
        <f t="shared" si="219"/>
        <v>0</v>
      </c>
      <c r="AP310" s="261">
        <f t="shared" si="220"/>
        <v>0.6</v>
      </c>
      <c r="AQ310" s="259">
        <f t="shared" si="227"/>
        <v>0</v>
      </c>
      <c r="AR310" s="259">
        <f t="shared" si="221"/>
        <v>1</v>
      </c>
      <c r="AS310" s="262">
        <f t="shared" si="246"/>
        <v>4.0000000000000002E-4</v>
      </c>
      <c r="AT310" s="259">
        <f t="shared" si="247"/>
        <v>0</v>
      </c>
      <c r="AU310" s="259">
        <f t="shared" si="222"/>
        <v>0</v>
      </c>
      <c r="AV310" s="260">
        <f t="shared" si="248"/>
        <v>0</v>
      </c>
      <c r="AW310" s="259">
        <f t="shared" si="223"/>
        <v>0</v>
      </c>
      <c r="AX310" s="259">
        <f t="shared" si="236"/>
        <v>0</v>
      </c>
      <c r="AY310" s="259">
        <f t="shared" si="224"/>
        <v>0</v>
      </c>
      <c r="AZ310" s="92">
        <f t="shared" si="225"/>
        <v>0</v>
      </c>
      <c r="BA310" s="266">
        <f t="shared" si="237"/>
        <v>0</v>
      </c>
      <c r="BB310" s="92">
        <f t="shared" si="226"/>
        <v>0</v>
      </c>
    </row>
    <row r="311" spans="1:54" x14ac:dyDescent="0.2">
      <c r="A311" s="267">
        <f t="shared" si="238"/>
        <v>2029</v>
      </c>
      <c r="B311" s="128">
        <f t="shared" si="200"/>
        <v>11</v>
      </c>
      <c r="C311" s="268">
        <f t="shared" si="251"/>
        <v>1</v>
      </c>
      <c r="D311" s="269" t="str">
        <f t="shared" si="251"/>
        <v>단A</v>
      </c>
      <c r="E311" s="270">
        <f t="shared" si="251"/>
        <v>1200000</v>
      </c>
      <c r="F311" s="271">
        <f t="shared" si="251"/>
        <v>0.1</v>
      </c>
      <c r="G311" s="270">
        <f t="shared" si="201"/>
        <v>3112490.9521200024</v>
      </c>
      <c r="H311" s="271">
        <f t="shared" si="202"/>
        <v>0.6</v>
      </c>
      <c r="I311" s="270">
        <f t="shared" si="239"/>
        <v>1867494.5712720014</v>
      </c>
      <c r="J311" s="270">
        <f t="shared" si="203"/>
        <v>3</v>
      </c>
      <c r="K311" s="272">
        <f t="shared" si="204"/>
        <v>1.3</v>
      </c>
      <c r="L311" s="270">
        <f t="shared" si="205"/>
        <v>4</v>
      </c>
      <c r="M311" s="273">
        <f t="shared" si="240"/>
        <v>4.0000000000000001E-3</v>
      </c>
      <c r="N311" s="270">
        <f t="shared" si="241"/>
        <v>630</v>
      </c>
      <c r="O311" s="270">
        <f t="shared" si="206"/>
        <v>6839.9782850880056</v>
      </c>
      <c r="P311" s="271">
        <f t="shared" si="242"/>
        <v>0.5</v>
      </c>
      <c r="Q311" s="270" t="b">
        <f t="shared" si="207"/>
        <v>0</v>
      </c>
      <c r="R311" s="271">
        <f t="shared" si="208"/>
        <v>0.5</v>
      </c>
      <c r="S311" s="270">
        <f t="shared" si="209"/>
        <v>3419.9891425440028</v>
      </c>
      <c r="T311" s="270">
        <f t="shared" si="231"/>
        <v>4004.5780775520029</v>
      </c>
      <c r="U311" s="270">
        <f t="shared" si="210"/>
        <v>3419.9891425440028</v>
      </c>
      <c r="V311" s="270" t="b">
        <f t="shared" si="243"/>
        <v>1</v>
      </c>
      <c r="W311" s="273">
        <f t="shared" si="244"/>
        <v>1.4E-3</v>
      </c>
      <c r="X311" s="270">
        <f t="shared" si="211"/>
        <v>2614.4923997808019</v>
      </c>
      <c r="Y311" s="271">
        <f t="shared" si="232"/>
        <v>0.5</v>
      </c>
      <c r="Z311" s="270">
        <f t="shared" si="212"/>
        <v>1307.2461998904009</v>
      </c>
      <c r="AA311" s="270">
        <f t="shared" si="233"/>
        <v>1544.9273271432007</v>
      </c>
      <c r="AB311" s="270">
        <f t="shared" si="213"/>
        <v>1307.2461998904009</v>
      </c>
      <c r="AC311" s="274">
        <f t="shared" si="245"/>
        <v>0.2</v>
      </c>
      <c r="AD311" s="270">
        <f t="shared" si="214"/>
        <v>683.99782850880058</v>
      </c>
      <c r="AE311" s="270">
        <f t="shared" si="215"/>
        <v>930</v>
      </c>
      <c r="AF311" s="275">
        <f t="shared" si="252"/>
        <v>20</v>
      </c>
      <c r="AG311" s="276">
        <f t="shared" si="252"/>
        <v>1</v>
      </c>
      <c r="AH311" s="276">
        <f t="shared" si="252"/>
        <v>1.1000000000000001</v>
      </c>
      <c r="AI311" s="276">
        <f t="shared" si="252"/>
        <v>1.25</v>
      </c>
      <c r="AJ311" s="267">
        <f t="shared" si="252"/>
        <v>2010</v>
      </c>
      <c r="AK311" s="267">
        <f t="shared" si="216"/>
        <v>19</v>
      </c>
      <c r="AL311" s="271">
        <f t="shared" si="235"/>
        <v>0.02</v>
      </c>
      <c r="AM311" s="271">
        <f t="shared" si="217"/>
        <v>0.19999999999999996</v>
      </c>
      <c r="AN311" s="271">
        <f t="shared" si="218"/>
        <v>0.62</v>
      </c>
      <c r="AO311" s="270">
        <f t="shared" si="219"/>
        <v>15856.5</v>
      </c>
      <c r="AP311" s="272">
        <f t="shared" si="220"/>
        <v>0.6</v>
      </c>
      <c r="AQ311" s="270">
        <f t="shared" si="227"/>
        <v>9513.9</v>
      </c>
      <c r="AR311" s="270">
        <f t="shared" si="221"/>
        <v>2</v>
      </c>
      <c r="AS311" s="273">
        <f t="shared" si="246"/>
        <v>5.0000000000000001E-4</v>
      </c>
      <c r="AT311" s="270">
        <f t="shared" si="247"/>
        <v>0.60000000000000009</v>
      </c>
      <c r="AU311" s="270">
        <f t="shared" si="222"/>
        <v>4.1569500000000001</v>
      </c>
      <c r="AV311" s="271">
        <f t="shared" si="248"/>
        <v>0</v>
      </c>
      <c r="AW311" s="270">
        <f t="shared" si="223"/>
        <v>4.1569500000000001</v>
      </c>
      <c r="AX311" s="270">
        <f t="shared" si="236"/>
        <v>5.4662400000000009</v>
      </c>
      <c r="AY311" s="270">
        <f t="shared" si="224"/>
        <v>4.1569500000000001</v>
      </c>
      <c r="AZ311" s="129">
        <f t="shared" si="225"/>
        <v>5415.3901209432042</v>
      </c>
      <c r="BA311" s="277">
        <f t="shared" si="237"/>
        <v>1</v>
      </c>
      <c r="BB311" s="129">
        <f t="shared" si="226"/>
        <v>5415.3901209432042</v>
      </c>
    </row>
    <row r="312" spans="1:54" x14ac:dyDescent="0.2">
      <c r="A312" s="278">
        <f t="shared" si="238"/>
        <v>2029</v>
      </c>
      <c r="B312" s="123">
        <f t="shared" si="200"/>
        <v>11</v>
      </c>
      <c r="C312" s="257">
        <f t="shared" si="251"/>
        <v>2</v>
      </c>
      <c r="D312" s="258" t="str">
        <f t="shared" si="251"/>
        <v>단B</v>
      </c>
      <c r="E312" s="259">
        <f t="shared" si="251"/>
        <v>0</v>
      </c>
      <c r="F312" s="260">
        <f t="shared" si="251"/>
        <v>0.01</v>
      </c>
      <c r="G312" s="259">
        <f t="shared" si="201"/>
        <v>0</v>
      </c>
      <c r="H312" s="260">
        <f t="shared" si="202"/>
        <v>0.6</v>
      </c>
      <c r="I312" s="259">
        <f t="shared" si="239"/>
        <v>0</v>
      </c>
      <c r="J312" s="259">
        <f t="shared" si="203"/>
        <v>1</v>
      </c>
      <c r="K312" s="261">
        <f t="shared" si="204"/>
        <v>1.05</v>
      </c>
      <c r="L312" s="259">
        <f t="shared" si="205"/>
        <v>1</v>
      </c>
      <c r="M312" s="262">
        <f t="shared" si="240"/>
        <v>1E-3</v>
      </c>
      <c r="N312" s="259">
        <f t="shared" si="241"/>
        <v>0</v>
      </c>
      <c r="O312" s="259">
        <f t="shared" si="206"/>
        <v>0</v>
      </c>
      <c r="P312" s="260">
        <f t="shared" si="242"/>
        <v>0.5</v>
      </c>
      <c r="Q312" s="259" t="b">
        <f t="shared" si="207"/>
        <v>0</v>
      </c>
      <c r="R312" s="260">
        <f t="shared" si="208"/>
        <v>0.5</v>
      </c>
      <c r="S312" s="259">
        <f t="shared" si="209"/>
        <v>0</v>
      </c>
      <c r="T312" s="259">
        <f t="shared" si="231"/>
        <v>0</v>
      </c>
      <c r="U312" s="259">
        <f t="shared" si="210"/>
        <v>0</v>
      </c>
      <c r="V312" s="259" t="b">
        <f t="shared" si="243"/>
        <v>1</v>
      </c>
      <c r="W312" s="262">
        <f t="shared" si="244"/>
        <v>1.4E-3</v>
      </c>
      <c r="X312" s="259">
        <f t="shared" si="211"/>
        <v>0</v>
      </c>
      <c r="Y312" s="260">
        <f t="shared" si="232"/>
        <v>0.5</v>
      </c>
      <c r="Z312" s="259">
        <f t="shared" si="212"/>
        <v>0</v>
      </c>
      <c r="AA312" s="259">
        <f t="shared" si="233"/>
        <v>0</v>
      </c>
      <c r="AB312" s="259">
        <f t="shared" si="213"/>
        <v>0</v>
      </c>
      <c r="AC312" s="263">
        <f t="shared" si="245"/>
        <v>0.2</v>
      </c>
      <c r="AD312" s="259">
        <f t="shared" si="214"/>
        <v>0</v>
      </c>
      <c r="AE312" s="259">
        <f t="shared" si="215"/>
        <v>930</v>
      </c>
      <c r="AF312" s="264">
        <f t="shared" si="252"/>
        <v>40</v>
      </c>
      <c r="AG312" s="265">
        <f t="shared" si="252"/>
        <v>1</v>
      </c>
      <c r="AH312" s="265">
        <f t="shared" si="252"/>
        <v>1.1000000000000001</v>
      </c>
      <c r="AI312" s="265">
        <f t="shared" si="252"/>
        <v>1.25</v>
      </c>
      <c r="AJ312" s="278">
        <f t="shared" si="252"/>
        <v>2010</v>
      </c>
      <c r="AK312" s="278">
        <f t="shared" si="216"/>
        <v>19</v>
      </c>
      <c r="AL312" s="260">
        <f t="shared" si="235"/>
        <v>0.02</v>
      </c>
      <c r="AM312" s="260">
        <f t="shared" si="217"/>
        <v>0.19999999999999996</v>
      </c>
      <c r="AN312" s="260">
        <f t="shared" si="218"/>
        <v>0.62</v>
      </c>
      <c r="AO312" s="259">
        <f t="shared" si="219"/>
        <v>31713</v>
      </c>
      <c r="AP312" s="261">
        <f t="shared" si="220"/>
        <v>0.6</v>
      </c>
      <c r="AQ312" s="259">
        <f t="shared" si="227"/>
        <v>19027.8</v>
      </c>
      <c r="AR312" s="259">
        <f t="shared" si="221"/>
        <v>3</v>
      </c>
      <c r="AS312" s="262">
        <f t="shared" si="246"/>
        <v>5.9999999999999995E-4</v>
      </c>
      <c r="AT312" s="259">
        <f t="shared" si="247"/>
        <v>1.899999999999999</v>
      </c>
      <c r="AU312" s="259">
        <f t="shared" si="222"/>
        <v>9.5166799999999991</v>
      </c>
      <c r="AV312" s="260">
        <f t="shared" si="248"/>
        <v>0</v>
      </c>
      <c r="AW312" s="259">
        <f t="shared" si="223"/>
        <v>9.5166799999999991</v>
      </c>
      <c r="AX312" s="259">
        <f t="shared" si="236"/>
        <v>10.113096000000001</v>
      </c>
      <c r="AY312" s="259">
        <f t="shared" si="224"/>
        <v>9.5166799999999991</v>
      </c>
      <c r="AZ312" s="92">
        <f t="shared" si="225"/>
        <v>9.5166799999999991</v>
      </c>
      <c r="BA312" s="266">
        <f t="shared" si="237"/>
        <v>2</v>
      </c>
      <c r="BB312" s="92">
        <f t="shared" si="226"/>
        <v>19.033359999999998</v>
      </c>
    </row>
    <row r="313" spans="1:54" x14ac:dyDescent="0.2">
      <c r="A313" s="278">
        <f t="shared" si="238"/>
        <v>2029</v>
      </c>
      <c r="B313" s="123">
        <f t="shared" si="200"/>
        <v>11</v>
      </c>
      <c r="C313" s="257">
        <f t="shared" si="251"/>
        <v>3</v>
      </c>
      <c r="D313" s="258" t="str">
        <f t="shared" si="251"/>
        <v>단C</v>
      </c>
      <c r="E313" s="259">
        <f t="shared" si="251"/>
        <v>0</v>
      </c>
      <c r="F313" s="260">
        <f t="shared" si="251"/>
        <v>0.02</v>
      </c>
      <c r="G313" s="259">
        <f t="shared" si="201"/>
        <v>0</v>
      </c>
      <c r="H313" s="260">
        <f t="shared" si="202"/>
        <v>0.6</v>
      </c>
      <c r="I313" s="259">
        <f t="shared" si="239"/>
        <v>0</v>
      </c>
      <c r="J313" s="259">
        <f t="shared" si="203"/>
        <v>1</v>
      </c>
      <c r="K313" s="261">
        <f t="shared" si="204"/>
        <v>1.05</v>
      </c>
      <c r="L313" s="259">
        <f t="shared" si="205"/>
        <v>1</v>
      </c>
      <c r="M313" s="262">
        <f t="shared" si="240"/>
        <v>1E-3</v>
      </c>
      <c r="N313" s="259">
        <f t="shared" si="241"/>
        <v>0</v>
      </c>
      <c r="O313" s="259">
        <f t="shared" si="206"/>
        <v>0</v>
      </c>
      <c r="P313" s="260">
        <f t="shared" si="242"/>
        <v>0.5</v>
      </c>
      <c r="Q313" s="259" t="b">
        <f t="shared" si="207"/>
        <v>0</v>
      </c>
      <c r="R313" s="260">
        <f t="shared" si="208"/>
        <v>0.5</v>
      </c>
      <c r="S313" s="259">
        <f t="shared" si="209"/>
        <v>0</v>
      </c>
      <c r="T313" s="259">
        <f t="shared" si="231"/>
        <v>0</v>
      </c>
      <c r="U313" s="259">
        <f t="shared" si="210"/>
        <v>0</v>
      </c>
      <c r="V313" s="259" t="b">
        <f t="shared" si="243"/>
        <v>1</v>
      </c>
      <c r="W313" s="262">
        <f t="shared" si="244"/>
        <v>1.4E-3</v>
      </c>
      <c r="X313" s="259">
        <f t="shared" si="211"/>
        <v>0</v>
      </c>
      <c r="Y313" s="260">
        <f t="shared" si="232"/>
        <v>0.5</v>
      </c>
      <c r="Z313" s="259">
        <f t="shared" si="212"/>
        <v>0</v>
      </c>
      <c r="AA313" s="259">
        <f t="shared" si="233"/>
        <v>0</v>
      </c>
      <c r="AB313" s="259">
        <f t="shared" si="213"/>
        <v>0</v>
      </c>
      <c r="AC313" s="263">
        <f t="shared" si="245"/>
        <v>0.2</v>
      </c>
      <c r="AD313" s="259">
        <f t="shared" si="214"/>
        <v>0</v>
      </c>
      <c r="AE313" s="259">
        <f t="shared" si="215"/>
        <v>930</v>
      </c>
      <c r="AF313" s="264">
        <f t="shared" si="252"/>
        <v>50</v>
      </c>
      <c r="AG313" s="265">
        <f t="shared" si="252"/>
        <v>1</v>
      </c>
      <c r="AH313" s="265">
        <f t="shared" si="252"/>
        <v>1.1000000000000001</v>
      </c>
      <c r="AI313" s="265">
        <f t="shared" si="252"/>
        <v>1.25</v>
      </c>
      <c r="AJ313" s="278">
        <f t="shared" si="252"/>
        <v>2010</v>
      </c>
      <c r="AK313" s="278">
        <f t="shared" si="216"/>
        <v>19</v>
      </c>
      <c r="AL313" s="260">
        <f t="shared" si="235"/>
        <v>0.02</v>
      </c>
      <c r="AM313" s="260">
        <f t="shared" si="217"/>
        <v>0.19999999999999996</v>
      </c>
      <c r="AN313" s="260">
        <f t="shared" si="218"/>
        <v>0.62</v>
      </c>
      <c r="AO313" s="259">
        <f t="shared" si="219"/>
        <v>39641.250000000007</v>
      </c>
      <c r="AP313" s="261">
        <f t="shared" si="220"/>
        <v>0.6</v>
      </c>
      <c r="AQ313" s="259">
        <f t="shared" si="227"/>
        <v>23784.750000000004</v>
      </c>
      <c r="AR313" s="259">
        <f t="shared" si="221"/>
        <v>3</v>
      </c>
      <c r="AS313" s="262">
        <f t="shared" si="246"/>
        <v>5.9999999999999995E-4</v>
      </c>
      <c r="AT313" s="259">
        <f t="shared" si="247"/>
        <v>1.899999999999999</v>
      </c>
      <c r="AU313" s="259">
        <f t="shared" si="222"/>
        <v>12.370850000000003</v>
      </c>
      <c r="AV313" s="260">
        <f t="shared" si="248"/>
        <v>0</v>
      </c>
      <c r="AW313" s="259">
        <f t="shared" si="223"/>
        <v>12.370850000000003</v>
      </c>
      <c r="AX313" s="259">
        <f t="shared" si="236"/>
        <v>13.140120000000003</v>
      </c>
      <c r="AY313" s="259">
        <f t="shared" si="224"/>
        <v>12.370850000000003</v>
      </c>
      <c r="AZ313" s="92">
        <f t="shared" si="225"/>
        <v>12.370850000000003</v>
      </c>
      <c r="BA313" s="266">
        <f t="shared" si="237"/>
        <v>3</v>
      </c>
      <c r="BB313" s="92">
        <f t="shared" si="226"/>
        <v>37.112550000000006</v>
      </c>
    </row>
    <row r="314" spans="1:54" x14ac:dyDescent="0.2">
      <c r="A314" s="278">
        <f t="shared" si="238"/>
        <v>2029</v>
      </c>
      <c r="B314" s="123">
        <f t="shared" si="200"/>
        <v>11</v>
      </c>
      <c r="C314" s="257">
        <f t="shared" si="251"/>
        <v>4</v>
      </c>
      <c r="D314" s="258" t="str">
        <f t="shared" si="251"/>
        <v>단D</v>
      </c>
      <c r="E314" s="259">
        <f t="shared" si="251"/>
        <v>0</v>
      </c>
      <c r="F314" s="260">
        <f t="shared" si="251"/>
        <v>0.03</v>
      </c>
      <c r="G314" s="259">
        <f t="shared" si="201"/>
        <v>0</v>
      </c>
      <c r="H314" s="260">
        <f t="shared" si="202"/>
        <v>0.6</v>
      </c>
      <c r="I314" s="259">
        <f t="shared" si="239"/>
        <v>0</v>
      </c>
      <c r="J314" s="259">
        <f t="shared" si="203"/>
        <v>1</v>
      </c>
      <c r="K314" s="261">
        <f t="shared" si="204"/>
        <v>1.05</v>
      </c>
      <c r="L314" s="259">
        <f t="shared" si="205"/>
        <v>1</v>
      </c>
      <c r="M314" s="262">
        <f t="shared" si="240"/>
        <v>1E-3</v>
      </c>
      <c r="N314" s="259">
        <f t="shared" si="241"/>
        <v>0</v>
      </c>
      <c r="O314" s="259">
        <f t="shared" si="206"/>
        <v>0</v>
      </c>
      <c r="P314" s="260">
        <f t="shared" si="242"/>
        <v>0.5</v>
      </c>
      <c r="Q314" s="259" t="b">
        <f t="shared" si="207"/>
        <v>0</v>
      </c>
      <c r="R314" s="260">
        <f t="shared" si="208"/>
        <v>0.5</v>
      </c>
      <c r="S314" s="259">
        <f t="shared" si="209"/>
        <v>0</v>
      </c>
      <c r="T314" s="259">
        <f t="shared" si="231"/>
        <v>0</v>
      </c>
      <c r="U314" s="259">
        <f t="shared" si="210"/>
        <v>0</v>
      </c>
      <c r="V314" s="259" t="b">
        <f t="shared" si="243"/>
        <v>1</v>
      </c>
      <c r="W314" s="262">
        <f t="shared" si="244"/>
        <v>1.4E-3</v>
      </c>
      <c r="X314" s="259">
        <f t="shared" si="211"/>
        <v>0</v>
      </c>
      <c r="Y314" s="260">
        <f t="shared" si="232"/>
        <v>0.5</v>
      </c>
      <c r="Z314" s="259">
        <f t="shared" si="212"/>
        <v>0</v>
      </c>
      <c r="AA314" s="259">
        <f t="shared" si="233"/>
        <v>0</v>
      </c>
      <c r="AB314" s="259">
        <f t="shared" si="213"/>
        <v>0</v>
      </c>
      <c r="AC314" s="263">
        <f t="shared" si="245"/>
        <v>0.2</v>
      </c>
      <c r="AD314" s="259">
        <f t="shared" si="214"/>
        <v>0</v>
      </c>
      <c r="AE314" s="259">
        <f t="shared" si="215"/>
        <v>930</v>
      </c>
      <c r="AF314" s="264">
        <f t="shared" si="252"/>
        <v>60</v>
      </c>
      <c r="AG314" s="265">
        <f t="shared" si="252"/>
        <v>1</v>
      </c>
      <c r="AH314" s="265">
        <f t="shared" si="252"/>
        <v>1.1000000000000001</v>
      </c>
      <c r="AI314" s="265">
        <f t="shared" si="252"/>
        <v>1.25</v>
      </c>
      <c r="AJ314" s="278">
        <f t="shared" si="252"/>
        <v>2010</v>
      </c>
      <c r="AK314" s="278">
        <f t="shared" si="216"/>
        <v>19</v>
      </c>
      <c r="AL314" s="260">
        <f t="shared" si="235"/>
        <v>0.02</v>
      </c>
      <c r="AM314" s="260">
        <f t="shared" si="217"/>
        <v>0.19999999999999996</v>
      </c>
      <c r="AN314" s="260">
        <f t="shared" si="218"/>
        <v>0.62</v>
      </c>
      <c r="AO314" s="259">
        <f t="shared" si="219"/>
        <v>47569.500000000007</v>
      </c>
      <c r="AP314" s="261">
        <f t="shared" si="220"/>
        <v>0.6</v>
      </c>
      <c r="AQ314" s="259">
        <f t="shared" si="227"/>
        <v>28541.700000000004</v>
      </c>
      <c r="AR314" s="259">
        <f t="shared" si="221"/>
        <v>4</v>
      </c>
      <c r="AS314" s="262">
        <f t="shared" si="246"/>
        <v>8.0000000000000004E-4</v>
      </c>
      <c r="AT314" s="259">
        <f t="shared" si="247"/>
        <v>7.1000000000000014</v>
      </c>
      <c r="AU314" s="259">
        <f t="shared" si="222"/>
        <v>15.733360000000005</v>
      </c>
      <c r="AV314" s="260">
        <f t="shared" si="248"/>
        <v>0</v>
      </c>
      <c r="AW314" s="259">
        <f t="shared" si="223"/>
        <v>15.733360000000005</v>
      </c>
      <c r="AX314" s="259">
        <f t="shared" si="236"/>
        <v>16.761192000000005</v>
      </c>
      <c r="AY314" s="259">
        <f t="shared" si="224"/>
        <v>15.733360000000005</v>
      </c>
      <c r="AZ314" s="92">
        <f t="shared" si="225"/>
        <v>15.733360000000005</v>
      </c>
      <c r="BA314" s="266">
        <f t="shared" si="237"/>
        <v>4</v>
      </c>
      <c r="BB314" s="92">
        <f t="shared" si="226"/>
        <v>62.933440000000019</v>
      </c>
    </row>
    <row r="315" spans="1:54" x14ac:dyDescent="0.2">
      <c r="A315" s="278">
        <f t="shared" si="238"/>
        <v>2029</v>
      </c>
      <c r="B315" s="123">
        <f t="shared" si="200"/>
        <v>11</v>
      </c>
      <c r="C315" s="257">
        <f t="shared" si="251"/>
        <v>5</v>
      </c>
      <c r="D315" s="258" t="str">
        <f t="shared" si="251"/>
        <v>단E</v>
      </c>
      <c r="E315" s="259">
        <f t="shared" si="251"/>
        <v>0</v>
      </c>
      <c r="F315" s="260">
        <f t="shared" si="251"/>
        <v>0.04</v>
      </c>
      <c r="G315" s="259">
        <f t="shared" si="201"/>
        <v>0</v>
      </c>
      <c r="H315" s="260">
        <f t="shared" si="202"/>
        <v>0.6</v>
      </c>
      <c r="I315" s="259">
        <f t="shared" si="239"/>
        <v>0</v>
      </c>
      <c r="J315" s="259">
        <f t="shared" si="203"/>
        <v>1</v>
      </c>
      <c r="K315" s="261">
        <f t="shared" si="204"/>
        <v>1.05</v>
      </c>
      <c r="L315" s="259">
        <f t="shared" si="205"/>
        <v>1</v>
      </c>
      <c r="M315" s="262">
        <f t="shared" si="240"/>
        <v>1E-3</v>
      </c>
      <c r="N315" s="259">
        <f t="shared" si="241"/>
        <v>0</v>
      </c>
      <c r="O315" s="259">
        <f t="shared" si="206"/>
        <v>0</v>
      </c>
      <c r="P315" s="260">
        <f t="shared" si="242"/>
        <v>0.25</v>
      </c>
      <c r="Q315" s="259" t="b">
        <f t="shared" si="207"/>
        <v>0</v>
      </c>
      <c r="R315" s="260">
        <f t="shared" si="208"/>
        <v>0.25</v>
      </c>
      <c r="S315" s="259">
        <f t="shared" si="209"/>
        <v>0</v>
      </c>
      <c r="T315" s="259">
        <f t="shared" si="231"/>
        <v>0</v>
      </c>
      <c r="U315" s="259">
        <f t="shared" si="210"/>
        <v>0</v>
      </c>
      <c r="V315" s="259" t="b">
        <f t="shared" si="243"/>
        <v>1</v>
      </c>
      <c r="W315" s="262">
        <f t="shared" si="244"/>
        <v>1.4E-3</v>
      </c>
      <c r="X315" s="259">
        <f t="shared" si="211"/>
        <v>0</v>
      </c>
      <c r="Y315" s="260">
        <f t="shared" si="232"/>
        <v>0.25</v>
      </c>
      <c r="Z315" s="259">
        <f t="shared" si="212"/>
        <v>0</v>
      </c>
      <c r="AA315" s="259">
        <f t="shared" si="233"/>
        <v>0</v>
      </c>
      <c r="AB315" s="259">
        <f t="shared" si="213"/>
        <v>0</v>
      </c>
      <c r="AC315" s="263">
        <f t="shared" si="245"/>
        <v>0.2</v>
      </c>
      <c r="AD315" s="259">
        <f t="shared" si="214"/>
        <v>0</v>
      </c>
      <c r="AE315" s="259">
        <f t="shared" si="215"/>
        <v>930</v>
      </c>
      <c r="AF315" s="264">
        <f t="shared" si="252"/>
        <v>85</v>
      </c>
      <c r="AG315" s="265">
        <f t="shared" si="252"/>
        <v>1</v>
      </c>
      <c r="AH315" s="265">
        <f t="shared" si="252"/>
        <v>1.1000000000000001</v>
      </c>
      <c r="AI315" s="265">
        <f t="shared" si="252"/>
        <v>1.25</v>
      </c>
      <c r="AJ315" s="278">
        <f t="shared" si="252"/>
        <v>2010</v>
      </c>
      <c r="AK315" s="278">
        <f t="shared" si="216"/>
        <v>19</v>
      </c>
      <c r="AL315" s="260">
        <f t="shared" si="235"/>
        <v>0.02</v>
      </c>
      <c r="AM315" s="260">
        <f t="shared" si="217"/>
        <v>0.19999999999999996</v>
      </c>
      <c r="AN315" s="260">
        <f t="shared" si="218"/>
        <v>0.62</v>
      </c>
      <c r="AO315" s="259">
        <f t="shared" si="219"/>
        <v>67390.125</v>
      </c>
      <c r="AP315" s="261">
        <f t="shared" si="220"/>
        <v>0.6</v>
      </c>
      <c r="AQ315" s="259">
        <f t="shared" si="227"/>
        <v>40434.074999999997</v>
      </c>
      <c r="AR315" s="259">
        <f t="shared" si="221"/>
        <v>5</v>
      </c>
      <c r="AS315" s="262">
        <f t="shared" si="246"/>
        <v>1E-3</v>
      </c>
      <c r="AT315" s="259">
        <f t="shared" si="247"/>
        <v>14.899999999999999</v>
      </c>
      <c r="AU315" s="259">
        <f t="shared" si="222"/>
        <v>25.534075000000001</v>
      </c>
      <c r="AV315" s="260">
        <f t="shared" si="248"/>
        <v>0</v>
      </c>
      <c r="AW315" s="259">
        <f t="shared" si="223"/>
        <v>25.534075000000001</v>
      </c>
      <c r="AX315" s="259">
        <f t="shared" si="236"/>
        <v>27.237839999999998</v>
      </c>
      <c r="AY315" s="259">
        <f t="shared" si="224"/>
        <v>25.534075000000001</v>
      </c>
      <c r="AZ315" s="92">
        <f t="shared" si="225"/>
        <v>25.534075000000001</v>
      </c>
      <c r="BA315" s="266">
        <f t="shared" si="237"/>
        <v>5</v>
      </c>
      <c r="BB315" s="92">
        <f t="shared" si="226"/>
        <v>127.67037500000001</v>
      </c>
    </row>
    <row r="316" spans="1:54" x14ac:dyDescent="0.2">
      <c r="A316" s="278">
        <f t="shared" si="238"/>
        <v>2029</v>
      </c>
      <c r="B316" s="123">
        <f t="shared" si="200"/>
        <v>11</v>
      </c>
      <c r="C316" s="257">
        <f t="shared" si="251"/>
        <v>6</v>
      </c>
      <c r="D316" s="258" t="str">
        <f t="shared" si="251"/>
        <v>단F</v>
      </c>
      <c r="E316" s="259">
        <f t="shared" si="251"/>
        <v>0</v>
      </c>
      <c r="F316" s="260">
        <f t="shared" si="251"/>
        <v>0.05</v>
      </c>
      <c r="G316" s="259">
        <f t="shared" si="201"/>
        <v>0</v>
      </c>
      <c r="H316" s="260">
        <f t="shared" si="202"/>
        <v>0.6</v>
      </c>
      <c r="I316" s="259">
        <f t="shared" si="239"/>
        <v>0</v>
      </c>
      <c r="J316" s="259">
        <f t="shared" si="203"/>
        <v>1</v>
      </c>
      <c r="K316" s="261">
        <f t="shared" si="204"/>
        <v>1.05</v>
      </c>
      <c r="L316" s="259">
        <f t="shared" si="205"/>
        <v>1</v>
      </c>
      <c r="M316" s="262">
        <f t="shared" si="240"/>
        <v>1E-3</v>
      </c>
      <c r="N316" s="259">
        <f t="shared" si="241"/>
        <v>0</v>
      </c>
      <c r="O316" s="259">
        <f t="shared" si="206"/>
        <v>0</v>
      </c>
      <c r="P316" s="260">
        <f t="shared" si="242"/>
        <v>0</v>
      </c>
      <c r="Q316" s="259" t="b">
        <f t="shared" si="207"/>
        <v>0</v>
      </c>
      <c r="R316" s="260">
        <f t="shared" si="208"/>
        <v>0</v>
      </c>
      <c r="S316" s="259">
        <f t="shared" si="209"/>
        <v>0</v>
      </c>
      <c r="T316" s="259">
        <f t="shared" si="231"/>
        <v>0</v>
      </c>
      <c r="U316" s="259">
        <f t="shared" si="210"/>
        <v>0</v>
      </c>
      <c r="V316" s="259" t="b">
        <f t="shared" si="243"/>
        <v>1</v>
      </c>
      <c r="W316" s="262">
        <f t="shared" si="244"/>
        <v>1.4E-3</v>
      </c>
      <c r="X316" s="259">
        <f t="shared" si="211"/>
        <v>0</v>
      </c>
      <c r="Y316" s="260">
        <f t="shared" si="232"/>
        <v>0</v>
      </c>
      <c r="Z316" s="259">
        <f t="shared" si="212"/>
        <v>0</v>
      </c>
      <c r="AA316" s="259">
        <f t="shared" si="233"/>
        <v>0</v>
      </c>
      <c r="AB316" s="259">
        <f t="shared" si="213"/>
        <v>0</v>
      </c>
      <c r="AC316" s="263">
        <f t="shared" si="245"/>
        <v>0.2</v>
      </c>
      <c r="AD316" s="259">
        <f t="shared" si="214"/>
        <v>0</v>
      </c>
      <c r="AE316" s="259">
        <f t="shared" si="215"/>
        <v>930</v>
      </c>
      <c r="AF316" s="264">
        <f t="shared" si="252"/>
        <v>90</v>
      </c>
      <c r="AG316" s="265">
        <f t="shared" si="252"/>
        <v>1</v>
      </c>
      <c r="AH316" s="265">
        <f t="shared" si="252"/>
        <v>1.1000000000000001</v>
      </c>
      <c r="AI316" s="265">
        <f t="shared" si="252"/>
        <v>1.25</v>
      </c>
      <c r="AJ316" s="278">
        <f t="shared" si="252"/>
        <v>2010</v>
      </c>
      <c r="AK316" s="278">
        <f t="shared" si="216"/>
        <v>19</v>
      </c>
      <c r="AL316" s="260">
        <f t="shared" si="235"/>
        <v>0.02</v>
      </c>
      <c r="AM316" s="260">
        <f t="shared" si="217"/>
        <v>0.19999999999999996</v>
      </c>
      <c r="AN316" s="260">
        <f t="shared" si="218"/>
        <v>0.62</v>
      </c>
      <c r="AO316" s="259">
        <f t="shared" si="219"/>
        <v>71354.250000000015</v>
      </c>
      <c r="AP316" s="261">
        <f t="shared" si="220"/>
        <v>0.6</v>
      </c>
      <c r="AQ316" s="259">
        <f t="shared" si="227"/>
        <v>42812.55000000001</v>
      </c>
      <c r="AR316" s="259">
        <f t="shared" si="221"/>
        <v>5</v>
      </c>
      <c r="AS316" s="262">
        <f t="shared" si="246"/>
        <v>1E-3</v>
      </c>
      <c r="AT316" s="259">
        <f t="shared" si="247"/>
        <v>14.899999999999999</v>
      </c>
      <c r="AU316" s="259">
        <f t="shared" si="222"/>
        <v>27.91255000000001</v>
      </c>
      <c r="AV316" s="260">
        <f t="shared" si="248"/>
        <v>0</v>
      </c>
      <c r="AW316" s="259">
        <f t="shared" si="223"/>
        <v>27.91255000000001</v>
      </c>
      <c r="AX316" s="259">
        <f t="shared" si="236"/>
        <v>29.760359999999999</v>
      </c>
      <c r="AY316" s="259">
        <f t="shared" si="224"/>
        <v>27.91255000000001</v>
      </c>
      <c r="AZ316" s="92">
        <f t="shared" si="225"/>
        <v>27.91255000000001</v>
      </c>
      <c r="BA316" s="266">
        <f t="shared" si="237"/>
        <v>5</v>
      </c>
      <c r="BB316" s="92">
        <f t="shared" si="226"/>
        <v>139.56275000000005</v>
      </c>
    </row>
    <row r="317" spans="1:54" x14ac:dyDescent="0.2">
      <c r="A317" s="278">
        <f t="shared" si="238"/>
        <v>2029</v>
      </c>
      <c r="B317" s="123">
        <f t="shared" ref="B317:B380" si="253">A317-$E$1+1</f>
        <v>11</v>
      </c>
      <c r="C317" s="257">
        <f t="shared" si="251"/>
        <v>7</v>
      </c>
      <c r="D317" s="258" t="str">
        <f t="shared" si="251"/>
        <v>장A</v>
      </c>
      <c r="E317" s="259">
        <f t="shared" si="251"/>
        <v>0</v>
      </c>
      <c r="F317" s="260">
        <f t="shared" si="251"/>
        <v>0.01</v>
      </c>
      <c r="G317" s="259">
        <f t="shared" ref="G317:G380" si="254">E317*(1+F317)^(B317-1)</f>
        <v>0</v>
      </c>
      <c r="H317" s="260">
        <f t="shared" ref="H317:H380" si="255">VLOOKUP(A317,$M$39:$N$55,2,FALSE)</f>
        <v>0.6</v>
      </c>
      <c r="I317" s="259">
        <f t="shared" si="239"/>
        <v>0</v>
      </c>
      <c r="J317" s="259">
        <f t="shared" ref="J317:J380" si="256">MATCH(G317,$AB$47:$AB$49,1)</f>
        <v>1</v>
      </c>
      <c r="K317" s="261">
        <f t="shared" ref="K317:K380" si="257">INDEX($AC$47:$AC$49,J317)</f>
        <v>1.05</v>
      </c>
      <c r="L317" s="259">
        <f t="shared" ref="L317:L380" si="258">MATCH(I317,$C$39:$C$42,1)</f>
        <v>1</v>
      </c>
      <c r="M317" s="262">
        <f t="shared" si="240"/>
        <v>1E-3</v>
      </c>
      <c r="N317" s="259">
        <f t="shared" si="241"/>
        <v>0</v>
      </c>
      <c r="O317" s="259">
        <f t="shared" ref="O317:O380" si="259">I317*M317-N317</f>
        <v>0</v>
      </c>
      <c r="P317" s="260">
        <f t="shared" si="242"/>
        <v>1</v>
      </c>
      <c r="Q317" s="259" t="b">
        <f t="shared" ref="Q317:Q380" si="260">AND(O317&gt;$E$45,P317=$E$44)</f>
        <v>0</v>
      </c>
      <c r="R317" s="260">
        <f t="shared" ref="R317:R380" si="261">IF(Q317,$E$46,P317)</f>
        <v>1</v>
      </c>
      <c r="S317" s="259">
        <f t="shared" ref="S317:S380" si="262">O317*(1-R317)</f>
        <v>0</v>
      </c>
      <c r="T317" s="259">
        <f t="shared" si="231"/>
        <v>0</v>
      </c>
      <c r="U317" s="259">
        <f t="shared" ref="U317:U380" si="263">MIN(S317,T317)</f>
        <v>0</v>
      </c>
      <c r="V317" s="259" t="b">
        <f t="shared" si="243"/>
        <v>1</v>
      </c>
      <c r="W317" s="262">
        <f t="shared" si="244"/>
        <v>1.4E-3</v>
      </c>
      <c r="X317" s="259">
        <f t="shared" ref="X317:X380" si="264">I317*V317*W317</f>
        <v>0</v>
      </c>
      <c r="Y317" s="260">
        <f t="shared" si="232"/>
        <v>1</v>
      </c>
      <c r="Z317" s="259">
        <f t="shared" ref="Z317:Z380" si="265">X317*(1-Y317)</f>
        <v>0</v>
      </c>
      <c r="AA317" s="259">
        <f t="shared" si="233"/>
        <v>0</v>
      </c>
      <c r="AB317" s="259">
        <f t="shared" ref="AB317:AB380" si="266">MIN(Z317,AA317)</f>
        <v>0</v>
      </c>
      <c r="AC317" s="263">
        <f t="shared" si="245"/>
        <v>0.2</v>
      </c>
      <c r="AD317" s="259">
        <f t="shared" ref="AD317:AD380" si="267">U317*AC317</f>
        <v>0</v>
      </c>
      <c r="AE317" s="259">
        <f t="shared" ref="AE317:AE380" si="268">VLOOKUP($A317,$X$39:$Y$55,2,FALSE)</f>
        <v>930</v>
      </c>
      <c r="AF317" s="264">
        <f t="shared" si="252"/>
        <v>30</v>
      </c>
      <c r="AG317" s="265">
        <f t="shared" si="252"/>
        <v>1</v>
      </c>
      <c r="AH317" s="265">
        <f t="shared" si="252"/>
        <v>1.1000000000000001</v>
      </c>
      <c r="AI317" s="265">
        <f t="shared" si="252"/>
        <v>1.25</v>
      </c>
      <c r="AJ317" s="278">
        <f t="shared" si="252"/>
        <v>2010</v>
      </c>
      <c r="AK317" s="278">
        <f t="shared" ref="AK317:AK380" si="269">A317-AJ317</f>
        <v>19</v>
      </c>
      <c r="AL317" s="260">
        <f t="shared" si="235"/>
        <v>0.02</v>
      </c>
      <c r="AM317" s="260">
        <f t="shared" ref="AM317:AM380" si="270">IFERROR(VLOOKUP(AL317,$AC$39:$AD$43,2,FALSE),)</f>
        <v>0.19999999999999996</v>
      </c>
      <c r="AN317" s="260">
        <f t="shared" ref="AN317:AN380" si="271">MAX(1-AL317*AK317,AM317)</f>
        <v>0.62</v>
      </c>
      <c r="AO317" s="259">
        <f t="shared" ref="AO317:AO380" si="272">AE317*AF317*AG317*AH317*AI317*AN317</f>
        <v>23784.750000000004</v>
      </c>
      <c r="AP317" s="261">
        <f t="shared" ref="AP317:AP380" si="273">H317</f>
        <v>0.6</v>
      </c>
      <c r="AQ317" s="259">
        <f t="shared" si="227"/>
        <v>14270.850000000002</v>
      </c>
      <c r="AR317" s="259">
        <f t="shared" ref="AR317:AR380" si="274">MATCH($AQ317,$H$39:$H$44,1)</f>
        <v>3</v>
      </c>
      <c r="AS317" s="262">
        <f t="shared" si="246"/>
        <v>5.9999999999999995E-4</v>
      </c>
      <c r="AT317" s="259">
        <f t="shared" si="247"/>
        <v>1.899999999999999</v>
      </c>
      <c r="AU317" s="259">
        <f t="shared" ref="AU317:AU380" si="275">(AQ317*AS317-AT317)</f>
        <v>6.6625100000000028</v>
      </c>
      <c r="AV317" s="260">
        <f t="shared" si="248"/>
        <v>0</v>
      </c>
      <c r="AW317" s="259">
        <f t="shared" ref="AW317:AW380" si="276">AU317*(1-AV317)</f>
        <v>6.6625100000000028</v>
      </c>
      <c r="AX317" s="259">
        <f t="shared" si="236"/>
        <v>7.0860720000000024</v>
      </c>
      <c r="AY317" s="259">
        <f t="shared" ref="AY317:AY380" si="277">MIN(AW317,AX317)</f>
        <v>6.6625100000000028</v>
      </c>
      <c r="AZ317" s="92">
        <f t="shared" ref="AZ317:AZ380" si="278">U317+AB317+AD317+AY317</f>
        <v>6.6625100000000028</v>
      </c>
      <c r="BA317" s="266">
        <f t="shared" si="237"/>
        <v>5</v>
      </c>
      <c r="BB317" s="92">
        <f t="shared" ref="BB317:BB380" si="279">AZ317*BA317</f>
        <v>33.312550000000016</v>
      </c>
    </row>
    <row r="318" spans="1:54" x14ac:dyDescent="0.2">
      <c r="A318" s="278">
        <f t="shared" si="238"/>
        <v>2029</v>
      </c>
      <c r="B318" s="123">
        <f t="shared" si="253"/>
        <v>11</v>
      </c>
      <c r="C318" s="257">
        <f t="shared" si="251"/>
        <v>8</v>
      </c>
      <c r="D318" s="258" t="str">
        <f t="shared" si="251"/>
        <v>장B</v>
      </c>
      <c r="E318" s="259">
        <f t="shared" si="251"/>
        <v>0</v>
      </c>
      <c r="F318" s="260">
        <f t="shared" si="251"/>
        <v>0.02</v>
      </c>
      <c r="G318" s="259">
        <f t="shared" si="254"/>
        <v>0</v>
      </c>
      <c r="H318" s="260">
        <f t="shared" si="255"/>
        <v>0.6</v>
      </c>
      <c r="I318" s="259">
        <f t="shared" si="239"/>
        <v>0</v>
      </c>
      <c r="J318" s="259">
        <f t="shared" si="256"/>
        <v>1</v>
      </c>
      <c r="K318" s="261">
        <f t="shared" si="257"/>
        <v>1.05</v>
      </c>
      <c r="L318" s="259">
        <f t="shared" si="258"/>
        <v>1</v>
      </c>
      <c r="M318" s="262">
        <f t="shared" si="240"/>
        <v>1E-3</v>
      </c>
      <c r="N318" s="259">
        <f t="shared" si="241"/>
        <v>0</v>
      </c>
      <c r="O318" s="259">
        <f t="shared" si="259"/>
        <v>0</v>
      </c>
      <c r="P318" s="260">
        <f t="shared" si="242"/>
        <v>0.75</v>
      </c>
      <c r="Q318" s="259" t="b">
        <f t="shared" si="260"/>
        <v>0</v>
      </c>
      <c r="R318" s="260">
        <f t="shared" si="261"/>
        <v>0.75</v>
      </c>
      <c r="S318" s="259">
        <f t="shared" si="262"/>
        <v>0</v>
      </c>
      <c r="T318" s="259">
        <f t="shared" si="231"/>
        <v>0</v>
      </c>
      <c r="U318" s="259">
        <f t="shared" si="263"/>
        <v>0</v>
      </c>
      <c r="V318" s="259" t="b">
        <f t="shared" si="243"/>
        <v>1</v>
      </c>
      <c r="W318" s="262">
        <f t="shared" si="244"/>
        <v>1.4E-3</v>
      </c>
      <c r="X318" s="259">
        <f t="shared" si="264"/>
        <v>0</v>
      </c>
      <c r="Y318" s="260">
        <f t="shared" si="232"/>
        <v>0.75</v>
      </c>
      <c r="Z318" s="259">
        <f t="shared" si="265"/>
        <v>0</v>
      </c>
      <c r="AA318" s="259">
        <f t="shared" si="233"/>
        <v>0</v>
      </c>
      <c r="AB318" s="259">
        <f t="shared" si="266"/>
        <v>0</v>
      </c>
      <c r="AC318" s="263">
        <f t="shared" si="245"/>
        <v>0.2</v>
      </c>
      <c r="AD318" s="259">
        <f t="shared" si="267"/>
        <v>0</v>
      </c>
      <c r="AE318" s="259">
        <f t="shared" si="268"/>
        <v>930</v>
      </c>
      <c r="AF318" s="264">
        <f t="shared" si="252"/>
        <v>50</v>
      </c>
      <c r="AG318" s="265">
        <f t="shared" si="252"/>
        <v>1</v>
      </c>
      <c r="AH318" s="265">
        <f t="shared" si="252"/>
        <v>1.1000000000000001</v>
      </c>
      <c r="AI318" s="265">
        <f t="shared" si="252"/>
        <v>1.25</v>
      </c>
      <c r="AJ318" s="278">
        <f t="shared" si="252"/>
        <v>2010</v>
      </c>
      <c r="AK318" s="278">
        <f t="shared" si="269"/>
        <v>19</v>
      </c>
      <c r="AL318" s="260">
        <f t="shared" si="235"/>
        <v>0.02</v>
      </c>
      <c r="AM318" s="260">
        <f t="shared" si="270"/>
        <v>0.19999999999999996</v>
      </c>
      <c r="AN318" s="260">
        <f t="shared" si="271"/>
        <v>0.62</v>
      </c>
      <c r="AO318" s="259">
        <f t="shared" si="272"/>
        <v>39641.250000000007</v>
      </c>
      <c r="AP318" s="261">
        <f t="shared" si="273"/>
        <v>0.6</v>
      </c>
      <c r="AQ318" s="259">
        <f t="shared" ref="AQ318:AQ381" si="280">AO318*AP318</f>
        <v>23784.750000000004</v>
      </c>
      <c r="AR318" s="259">
        <f t="shared" si="274"/>
        <v>3</v>
      </c>
      <c r="AS318" s="262">
        <f t="shared" si="246"/>
        <v>5.9999999999999995E-4</v>
      </c>
      <c r="AT318" s="259">
        <f t="shared" si="247"/>
        <v>1.899999999999999</v>
      </c>
      <c r="AU318" s="259">
        <f t="shared" si="275"/>
        <v>12.370850000000003</v>
      </c>
      <c r="AV318" s="260">
        <f t="shared" si="248"/>
        <v>0</v>
      </c>
      <c r="AW318" s="259">
        <f t="shared" si="276"/>
        <v>12.370850000000003</v>
      </c>
      <c r="AX318" s="259">
        <f t="shared" si="236"/>
        <v>13.140120000000003</v>
      </c>
      <c r="AY318" s="259">
        <f t="shared" si="277"/>
        <v>12.370850000000003</v>
      </c>
      <c r="AZ318" s="92">
        <f t="shared" si="278"/>
        <v>12.370850000000003</v>
      </c>
      <c r="BA318" s="266">
        <f t="shared" si="237"/>
        <v>4</v>
      </c>
      <c r="BB318" s="92">
        <f t="shared" si="279"/>
        <v>49.48340000000001</v>
      </c>
    </row>
    <row r="319" spans="1:54" x14ac:dyDescent="0.2">
      <c r="A319" s="278">
        <f t="shared" si="238"/>
        <v>2029</v>
      </c>
      <c r="B319" s="123">
        <f t="shared" si="253"/>
        <v>11</v>
      </c>
      <c r="C319" s="257">
        <f t="shared" si="251"/>
        <v>9</v>
      </c>
      <c r="D319" s="258" t="str">
        <f t="shared" si="251"/>
        <v>장C</v>
      </c>
      <c r="E319" s="259">
        <f t="shared" si="251"/>
        <v>0</v>
      </c>
      <c r="F319" s="260">
        <f t="shared" si="251"/>
        <v>0.01</v>
      </c>
      <c r="G319" s="259">
        <f t="shared" si="254"/>
        <v>0</v>
      </c>
      <c r="H319" s="260">
        <f t="shared" si="255"/>
        <v>0.6</v>
      </c>
      <c r="I319" s="259">
        <f t="shared" si="239"/>
        <v>0</v>
      </c>
      <c r="J319" s="259">
        <f t="shared" si="256"/>
        <v>1</v>
      </c>
      <c r="K319" s="261">
        <f t="shared" si="257"/>
        <v>1.05</v>
      </c>
      <c r="L319" s="259">
        <f t="shared" si="258"/>
        <v>1</v>
      </c>
      <c r="M319" s="262">
        <f t="shared" si="240"/>
        <v>1E-3</v>
      </c>
      <c r="N319" s="259">
        <f t="shared" si="241"/>
        <v>0</v>
      </c>
      <c r="O319" s="259">
        <f t="shared" si="259"/>
        <v>0</v>
      </c>
      <c r="P319" s="260">
        <f t="shared" si="242"/>
        <v>0.75</v>
      </c>
      <c r="Q319" s="259" t="b">
        <f t="shared" si="260"/>
        <v>0</v>
      </c>
      <c r="R319" s="260">
        <f t="shared" si="261"/>
        <v>0.75</v>
      </c>
      <c r="S319" s="259">
        <f t="shared" si="262"/>
        <v>0</v>
      </c>
      <c r="T319" s="259">
        <f t="shared" si="231"/>
        <v>0</v>
      </c>
      <c r="U319" s="259">
        <f t="shared" si="263"/>
        <v>0</v>
      </c>
      <c r="V319" s="259" t="b">
        <f t="shared" si="243"/>
        <v>1</v>
      </c>
      <c r="W319" s="262">
        <f t="shared" si="244"/>
        <v>1.4E-3</v>
      </c>
      <c r="X319" s="259">
        <f t="shared" si="264"/>
        <v>0</v>
      </c>
      <c r="Y319" s="260">
        <f t="shared" si="232"/>
        <v>0.75</v>
      </c>
      <c r="Z319" s="259">
        <f t="shared" si="265"/>
        <v>0</v>
      </c>
      <c r="AA319" s="259">
        <f t="shared" si="233"/>
        <v>0</v>
      </c>
      <c r="AB319" s="259">
        <f t="shared" si="266"/>
        <v>0</v>
      </c>
      <c r="AC319" s="263">
        <f t="shared" si="245"/>
        <v>0.2</v>
      </c>
      <c r="AD319" s="259">
        <f t="shared" si="267"/>
        <v>0</v>
      </c>
      <c r="AE319" s="259">
        <f t="shared" si="268"/>
        <v>930</v>
      </c>
      <c r="AF319" s="264">
        <f t="shared" si="252"/>
        <v>60</v>
      </c>
      <c r="AG319" s="265">
        <f t="shared" si="252"/>
        <v>1</v>
      </c>
      <c r="AH319" s="265">
        <f t="shared" si="252"/>
        <v>1.1000000000000001</v>
      </c>
      <c r="AI319" s="265">
        <f t="shared" si="252"/>
        <v>1.25</v>
      </c>
      <c r="AJ319" s="278">
        <f t="shared" si="252"/>
        <v>2010</v>
      </c>
      <c r="AK319" s="278">
        <f t="shared" si="269"/>
        <v>19</v>
      </c>
      <c r="AL319" s="260">
        <f t="shared" si="235"/>
        <v>0.02</v>
      </c>
      <c r="AM319" s="260">
        <f t="shared" si="270"/>
        <v>0.19999999999999996</v>
      </c>
      <c r="AN319" s="260">
        <f t="shared" si="271"/>
        <v>0.62</v>
      </c>
      <c r="AO319" s="259">
        <f t="shared" si="272"/>
        <v>47569.500000000007</v>
      </c>
      <c r="AP319" s="261">
        <f t="shared" si="273"/>
        <v>0.6</v>
      </c>
      <c r="AQ319" s="259">
        <f t="shared" si="280"/>
        <v>28541.700000000004</v>
      </c>
      <c r="AR319" s="259">
        <f t="shared" si="274"/>
        <v>4</v>
      </c>
      <c r="AS319" s="262">
        <f t="shared" si="246"/>
        <v>8.0000000000000004E-4</v>
      </c>
      <c r="AT319" s="259">
        <f t="shared" si="247"/>
        <v>7.1000000000000014</v>
      </c>
      <c r="AU319" s="259">
        <f t="shared" si="275"/>
        <v>15.733360000000005</v>
      </c>
      <c r="AV319" s="260">
        <f t="shared" si="248"/>
        <v>0</v>
      </c>
      <c r="AW319" s="259">
        <f t="shared" si="276"/>
        <v>15.733360000000005</v>
      </c>
      <c r="AX319" s="259">
        <f t="shared" si="236"/>
        <v>16.761192000000005</v>
      </c>
      <c r="AY319" s="259">
        <f t="shared" si="277"/>
        <v>15.733360000000005</v>
      </c>
      <c r="AZ319" s="92">
        <f t="shared" si="278"/>
        <v>15.733360000000005</v>
      </c>
      <c r="BA319" s="266">
        <f t="shared" si="237"/>
        <v>3</v>
      </c>
      <c r="BB319" s="92">
        <f t="shared" si="279"/>
        <v>47.200080000000014</v>
      </c>
    </row>
    <row r="320" spans="1:54" x14ac:dyDescent="0.2">
      <c r="A320" s="278">
        <f t="shared" si="238"/>
        <v>2029</v>
      </c>
      <c r="B320" s="123">
        <f t="shared" si="253"/>
        <v>11</v>
      </c>
      <c r="C320" s="257">
        <f t="shared" si="251"/>
        <v>10</v>
      </c>
      <c r="D320" s="258" t="str">
        <f t="shared" si="251"/>
        <v>장D</v>
      </c>
      <c r="E320" s="259">
        <f t="shared" si="251"/>
        <v>0</v>
      </c>
      <c r="F320" s="260">
        <f t="shared" si="251"/>
        <v>0.03</v>
      </c>
      <c r="G320" s="259">
        <f t="shared" si="254"/>
        <v>0</v>
      </c>
      <c r="H320" s="260">
        <f t="shared" si="255"/>
        <v>0.6</v>
      </c>
      <c r="I320" s="259">
        <f t="shared" si="239"/>
        <v>0</v>
      </c>
      <c r="J320" s="259">
        <f t="shared" si="256"/>
        <v>1</v>
      </c>
      <c r="K320" s="261">
        <f t="shared" si="257"/>
        <v>1.05</v>
      </c>
      <c r="L320" s="259">
        <f t="shared" si="258"/>
        <v>1</v>
      </c>
      <c r="M320" s="262">
        <f t="shared" si="240"/>
        <v>1E-3</v>
      </c>
      <c r="N320" s="259">
        <f t="shared" si="241"/>
        <v>0</v>
      </c>
      <c r="O320" s="259">
        <f t="shared" si="259"/>
        <v>0</v>
      </c>
      <c r="P320" s="260">
        <f t="shared" si="242"/>
        <v>0</v>
      </c>
      <c r="Q320" s="259" t="b">
        <f t="shared" si="260"/>
        <v>0</v>
      </c>
      <c r="R320" s="260">
        <f t="shared" si="261"/>
        <v>0</v>
      </c>
      <c r="S320" s="259">
        <f t="shared" si="262"/>
        <v>0</v>
      </c>
      <c r="T320" s="259">
        <f t="shared" si="231"/>
        <v>0</v>
      </c>
      <c r="U320" s="259">
        <f t="shared" si="263"/>
        <v>0</v>
      </c>
      <c r="V320" s="259" t="b">
        <f t="shared" si="243"/>
        <v>1</v>
      </c>
      <c r="W320" s="262">
        <f t="shared" si="244"/>
        <v>1.4E-3</v>
      </c>
      <c r="X320" s="259">
        <f t="shared" si="264"/>
        <v>0</v>
      </c>
      <c r="Y320" s="260">
        <f t="shared" si="232"/>
        <v>0</v>
      </c>
      <c r="Z320" s="259">
        <f t="shared" si="265"/>
        <v>0</v>
      </c>
      <c r="AA320" s="259">
        <f t="shared" si="233"/>
        <v>0</v>
      </c>
      <c r="AB320" s="259">
        <f t="shared" si="266"/>
        <v>0</v>
      </c>
      <c r="AC320" s="263">
        <f t="shared" si="245"/>
        <v>0.2</v>
      </c>
      <c r="AD320" s="259">
        <f t="shared" si="267"/>
        <v>0</v>
      </c>
      <c r="AE320" s="259">
        <f t="shared" si="268"/>
        <v>930</v>
      </c>
      <c r="AF320" s="264">
        <f t="shared" si="252"/>
        <v>90</v>
      </c>
      <c r="AG320" s="265">
        <f t="shared" si="252"/>
        <v>1</v>
      </c>
      <c r="AH320" s="265">
        <f t="shared" si="252"/>
        <v>1.1000000000000001</v>
      </c>
      <c r="AI320" s="265">
        <f t="shared" si="252"/>
        <v>1.25</v>
      </c>
      <c r="AJ320" s="278">
        <f t="shared" si="252"/>
        <v>2010</v>
      </c>
      <c r="AK320" s="278">
        <f t="shared" si="269"/>
        <v>19</v>
      </c>
      <c r="AL320" s="260">
        <f t="shared" si="235"/>
        <v>0.02</v>
      </c>
      <c r="AM320" s="260">
        <f t="shared" si="270"/>
        <v>0.19999999999999996</v>
      </c>
      <c r="AN320" s="260">
        <f t="shared" si="271"/>
        <v>0.62</v>
      </c>
      <c r="AO320" s="259">
        <f t="shared" si="272"/>
        <v>71354.250000000015</v>
      </c>
      <c r="AP320" s="261">
        <f t="shared" si="273"/>
        <v>0.6</v>
      </c>
      <c r="AQ320" s="259">
        <f t="shared" si="280"/>
        <v>42812.55000000001</v>
      </c>
      <c r="AR320" s="259">
        <f t="shared" si="274"/>
        <v>5</v>
      </c>
      <c r="AS320" s="262">
        <f t="shared" si="246"/>
        <v>1E-3</v>
      </c>
      <c r="AT320" s="259">
        <f t="shared" si="247"/>
        <v>14.899999999999999</v>
      </c>
      <c r="AU320" s="259">
        <f t="shared" si="275"/>
        <v>27.91255000000001</v>
      </c>
      <c r="AV320" s="260">
        <f t="shared" si="248"/>
        <v>0</v>
      </c>
      <c r="AW320" s="259">
        <f t="shared" si="276"/>
        <v>27.91255000000001</v>
      </c>
      <c r="AX320" s="259">
        <f t="shared" si="236"/>
        <v>29.760359999999999</v>
      </c>
      <c r="AY320" s="259">
        <f t="shared" si="277"/>
        <v>27.91255000000001</v>
      </c>
      <c r="AZ320" s="92">
        <f t="shared" si="278"/>
        <v>27.91255000000001</v>
      </c>
      <c r="BA320" s="266">
        <f t="shared" si="237"/>
        <v>2</v>
      </c>
      <c r="BB320" s="92">
        <f t="shared" si="279"/>
        <v>55.82510000000002</v>
      </c>
    </row>
    <row r="321" spans="1:54" x14ac:dyDescent="0.2">
      <c r="A321" s="278">
        <f t="shared" si="238"/>
        <v>2029</v>
      </c>
      <c r="B321" s="123">
        <f t="shared" si="253"/>
        <v>11</v>
      </c>
      <c r="C321" s="257">
        <f t="shared" si="251"/>
        <v>11</v>
      </c>
      <c r="D321" s="258" t="str">
        <f t="shared" si="251"/>
        <v>미등록A</v>
      </c>
      <c r="E321" s="259">
        <f t="shared" si="251"/>
        <v>0</v>
      </c>
      <c r="F321" s="260">
        <f t="shared" si="251"/>
        <v>0.01</v>
      </c>
      <c r="G321" s="259">
        <f t="shared" si="254"/>
        <v>0</v>
      </c>
      <c r="H321" s="260">
        <f t="shared" si="255"/>
        <v>0.6</v>
      </c>
      <c r="I321" s="259">
        <f t="shared" si="239"/>
        <v>0</v>
      </c>
      <c r="J321" s="259">
        <f t="shared" si="256"/>
        <v>1</v>
      </c>
      <c r="K321" s="261">
        <f t="shared" si="257"/>
        <v>1.05</v>
      </c>
      <c r="L321" s="259">
        <f t="shared" si="258"/>
        <v>1</v>
      </c>
      <c r="M321" s="262">
        <f t="shared" si="240"/>
        <v>1E-3</v>
      </c>
      <c r="N321" s="259">
        <f t="shared" si="241"/>
        <v>0</v>
      </c>
      <c r="O321" s="259">
        <f t="shared" si="259"/>
        <v>0</v>
      </c>
      <c r="P321" s="260">
        <f t="shared" si="242"/>
        <v>0</v>
      </c>
      <c r="Q321" s="259" t="b">
        <f t="shared" si="260"/>
        <v>0</v>
      </c>
      <c r="R321" s="260">
        <f t="shared" si="261"/>
        <v>0</v>
      </c>
      <c r="S321" s="259">
        <f t="shared" si="262"/>
        <v>0</v>
      </c>
      <c r="T321" s="259">
        <f t="shared" si="231"/>
        <v>0</v>
      </c>
      <c r="U321" s="259">
        <f t="shared" si="263"/>
        <v>0</v>
      </c>
      <c r="V321" s="259" t="b">
        <f t="shared" si="243"/>
        <v>1</v>
      </c>
      <c r="W321" s="262">
        <f t="shared" si="244"/>
        <v>1.4E-3</v>
      </c>
      <c r="X321" s="259">
        <f t="shared" si="264"/>
        <v>0</v>
      </c>
      <c r="Y321" s="260">
        <f t="shared" si="232"/>
        <v>0</v>
      </c>
      <c r="Z321" s="259">
        <f t="shared" si="265"/>
        <v>0</v>
      </c>
      <c r="AA321" s="259">
        <f t="shared" si="233"/>
        <v>0</v>
      </c>
      <c r="AB321" s="259">
        <f t="shared" si="266"/>
        <v>0</v>
      </c>
      <c r="AC321" s="263">
        <f t="shared" si="245"/>
        <v>0.2</v>
      </c>
      <c r="AD321" s="259">
        <f t="shared" si="267"/>
        <v>0</v>
      </c>
      <c r="AE321" s="259">
        <f t="shared" si="268"/>
        <v>930</v>
      </c>
      <c r="AF321" s="264">
        <f t="shared" si="252"/>
        <v>92</v>
      </c>
      <c r="AG321" s="265">
        <f t="shared" si="252"/>
        <v>1</v>
      </c>
      <c r="AH321" s="265">
        <f t="shared" si="252"/>
        <v>1.1000000000000001</v>
      </c>
      <c r="AI321" s="265">
        <f t="shared" si="252"/>
        <v>1.24</v>
      </c>
      <c r="AJ321" s="278">
        <f t="shared" si="252"/>
        <v>1988</v>
      </c>
      <c r="AK321" s="278">
        <f t="shared" si="269"/>
        <v>41</v>
      </c>
      <c r="AL321" s="260">
        <f t="shared" si="235"/>
        <v>0.02</v>
      </c>
      <c r="AM321" s="260">
        <f t="shared" si="270"/>
        <v>0.19999999999999996</v>
      </c>
      <c r="AN321" s="260">
        <f t="shared" si="271"/>
        <v>0.19999999999999996</v>
      </c>
      <c r="AO321" s="259">
        <f t="shared" si="272"/>
        <v>23340.767999999996</v>
      </c>
      <c r="AP321" s="261">
        <f t="shared" si="273"/>
        <v>0.6</v>
      </c>
      <c r="AQ321" s="259">
        <f t="shared" si="280"/>
        <v>14004.460799999997</v>
      </c>
      <c r="AR321" s="259">
        <f t="shared" si="274"/>
        <v>3</v>
      </c>
      <c r="AS321" s="262">
        <f t="shared" si="246"/>
        <v>5.9999999999999995E-4</v>
      </c>
      <c r="AT321" s="259">
        <f t="shared" si="247"/>
        <v>1.899999999999999</v>
      </c>
      <c r="AU321" s="259">
        <f t="shared" si="275"/>
        <v>6.5026764799999981</v>
      </c>
      <c r="AV321" s="260">
        <f t="shared" si="248"/>
        <v>0</v>
      </c>
      <c r="AW321" s="259">
        <f t="shared" si="276"/>
        <v>6.5026764799999981</v>
      </c>
      <c r="AX321" s="259">
        <f t="shared" si="236"/>
        <v>6.6380724479999991</v>
      </c>
      <c r="AY321" s="259">
        <f t="shared" si="277"/>
        <v>6.5026764799999981</v>
      </c>
      <c r="AZ321" s="92">
        <f t="shared" si="278"/>
        <v>6.5026764799999981</v>
      </c>
      <c r="BA321" s="266">
        <f t="shared" si="237"/>
        <v>1</v>
      </c>
      <c r="BB321" s="92">
        <f t="shared" si="279"/>
        <v>6.5026764799999981</v>
      </c>
    </row>
    <row r="322" spans="1:54" x14ac:dyDescent="0.2">
      <c r="A322" s="278">
        <f t="shared" si="238"/>
        <v>2029</v>
      </c>
      <c r="B322" s="123">
        <f t="shared" si="253"/>
        <v>11</v>
      </c>
      <c r="C322" s="257">
        <f t="shared" si="251"/>
        <v>12</v>
      </c>
      <c r="D322" s="258">
        <f t="shared" si="251"/>
        <v>0</v>
      </c>
      <c r="E322" s="259">
        <f t="shared" si="251"/>
        <v>0</v>
      </c>
      <c r="F322" s="260">
        <f t="shared" si="251"/>
        <v>0</v>
      </c>
      <c r="G322" s="259">
        <f t="shared" si="254"/>
        <v>0</v>
      </c>
      <c r="H322" s="260">
        <f t="shared" si="255"/>
        <v>0.6</v>
      </c>
      <c r="I322" s="259">
        <f t="shared" si="239"/>
        <v>0</v>
      </c>
      <c r="J322" s="259">
        <f t="shared" si="256"/>
        <v>1</v>
      </c>
      <c r="K322" s="261">
        <f t="shared" si="257"/>
        <v>1.05</v>
      </c>
      <c r="L322" s="259">
        <f t="shared" si="258"/>
        <v>1</v>
      </c>
      <c r="M322" s="262">
        <f t="shared" si="240"/>
        <v>1E-3</v>
      </c>
      <c r="N322" s="259">
        <f t="shared" si="241"/>
        <v>0</v>
      </c>
      <c r="O322" s="259">
        <f t="shared" si="259"/>
        <v>0</v>
      </c>
      <c r="P322" s="260">
        <f t="shared" si="242"/>
        <v>0</v>
      </c>
      <c r="Q322" s="259" t="b">
        <f t="shared" si="260"/>
        <v>0</v>
      </c>
      <c r="R322" s="260">
        <f t="shared" si="261"/>
        <v>0</v>
      </c>
      <c r="S322" s="259">
        <f t="shared" si="262"/>
        <v>0</v>
      </c>
      <c r="T322" s="259">
        <f t="shared" si="231"/>
        <v>0</v>
      </c>
      <c r="U322" s="259">
        <f t="shared" si="263"/>
        <v>0</v>
      </c>
      <c r="V322" s="259">
        <f t="shared" si="243"/>
        <v>0</v>
      </c>
      <c r="W322" s="262">
        <f t="shared" si="244"/>
        <v>1.4E-3</v>
      </c>
      <c r="X322" s="259">
        <f t="shared" si="264"/>
        <v>0</v>
      </c>
      <c r="Y322" s="260">
        <f t="shared" si="232"/>
        <v>0</v>
      </c>
      <c r="Z322" s="259">
        <f t="shared" si="265"/>
        <v>0</v>
      </c>
      <c r="AA322" s="259">
        <f t="shared" si="233"/>
        <v>0</v>
      </c>
      <c r="AB322" s="259">
        <f t="shared" si="266"/>
        <v>0</v>
      </c>
      <c r="AC322" s="263">
        <f t="shared" si="245"/>
        <v>0.2</v>
      </c>
      <c r="AD322" s="259">
        <f t="shared" si="267"/>
        <v>0</v>
      </c>
      <c r="AE322" s="259">
        <f t="shared" si="268"/>
        <v>930</v>
      </c>
      <c r="AF322" s="264">
        <f t="shared" si="252"/>
        <v>0</v>
      </c>
      <c r="AG322" s="265">
        <f t="shared" si="252"/>
        <v>0</v>
      </c>
      <c r="AH322" s="265">
        <f t="shared" si="252"/>
        <v>0</v>
      </c>
      <c r="AI322" s="265">
        <f t="shared" si="252"/>
        <v>0</v>
      </c>
      <c r="AJ322" s="278">
        <f t="shared" si="252"/>
        <v>0</v>
      </c>
      <c r="AK322" s="278">
        <f t="shared" si="269"/>
        <v>2029</v>
      </c>
      <c r="AL322" s="260">
        <f t="shared" si="235"/>
        <v>0</v>
      </c>
      <c r="AM322" s="260">
        <f t="shared" si="270"/>
        <v>0</v>
      </c>
      <c r="AN322" s="260">
        <f t="shared" si="271"/>
        <v>1</v>
      </c>
      <c r="AO322" s="259">
        <f t="shared" si="272"/>
        <v>0</v>
      </c>
      <c r="AP322" s="261">
        <f t="shared" si="273"/>
        <v>0.6</v>
      </c>
      <c r="AQ322" s="259">
        <f t="shared" si="280"/>
        <v>0</v>
      </c>
      <c r="AR322" s="259">
        <f t="shared" si="274"/>
        <v>1</v>
      </c>
      <c r="AS322" s="262">
        <f t="shared" si="246"/>
        <v>4.0000000000000002E-4</v>
      </c>
      <c r="AT322" s="259">
        <f t="shared" si="247"/>
        <v>0</v>
      </c>
      <c r="AU322" s="259">
        <f t="shared" si="275"/>
        <v>0</v>
      </c>
      <c r="AV322" s="260">
        <f t="shared" si="248"/>
        <v>0</v>
      </c>
      <c r="AW322" s="259">
        <f t="shared" si="276"/>
        <v>0</v>
      </c>
      <c r="AX322" s="259">
        <f t="shared" si="236"/>
        <v>0</v>
      </c>
      <c r="AY322" s="259">
        <f t="shared" si="277"/>
        <v>0</v>
      </c>
      <c r="AZ322" s="92">
        <f t="shared" si="278"/>
        <v>0</v>
      </c>
      <c r="BA322" s="266">
        <f t="shared" si="237"/>
        <v>0</v>
      </c>
      <c r="BB322" s="92">
        <f t="shared" si="279"/>
        <v>0</v>
      </c>
    </row>
    <row r="323" spans="1:54" x14ac:dyDescent="0.2">
      <c r="A323" s="278">
        <f t="shared" si="238"/>
        <v>2029</v>
      </c>
      <c r="B323" s="123">
        <f t="shared" si="253"/>
        <v>11</v>
      </c>
      <c r="C323" s="257">
        <f t="shared" si="251"/>
        <v>13</v>
      </c>
      <c r="D323" s="258">
        <f t="shared" si="251"/>
        <v>0</v>
      </c>
      <c r="E323" s="259">
        <f t="shared" si="251"/>
        <v>0</v>
      </c>
      <c r="F323" s="260">
        <f t="shared" si="251"/>
        <v>0</v>
      </c>
      <c r="G323" s="259">
        <f t="shared" si="254"/>
        <v>0</v>
      </c>
      <c r="H323" s="260">
        <f t="shared" si="255"/>
        <v>0.6</v>
      </c>
      <c r="I323" s="259">
        <f t="shared" si="239"/>
        <v>0</v>
      </c>
      <c r="J323" s="259">
        <f t="shared" si="256"/>
        <v>1</v>
      </c>
      <c r="K323" s="261">
        <f t="shared" si="257"/>
        <v>1.05</v>
      </c>
      <c r="L323" s="259">
        <f t="shared" si="258"/>
        <v>1</v>
      </c>
      <c r="M323" s="262">
        <f t="shared" si="240"/>
        <v>1E-3</v>
      </c>
      <c r="N323" s="259">
        <f t="shared" si="241"/>
        <v>0</v>
      </c>
      <c r="O323" s="259">
        <f t="shared" si="259"/>
        <v>0</v>
      </c>
      <c r="P323" s="260">
        <f t="shared" si="242"/>
        <v>0</v>
      </c>
      <c r="Q323" s="259" t="b">
        <f t="shared" si="260"/>
        <v>0</v>
      </c>
      <c r="R323" s="260">
        <f t="shared" si="261"/>
        <v>0</v>
      </c>
      <c r="S323" s="259">
        <f t="shared" si="262"/>
        <v>0</v>
      </c>
      <c r="T323" s="259">
        <f t="shared" si="231"/>
        <v>0</v>
      </c>
      <c r="U323" s="259">
        <f t="shared" si="263"/>
        <v>0</v>
      </c>
      <c r="V323" s="259">
        <f t="shared" si="243"/>
        <v>0</v>
      </c>
      <c r="W323" s="262">
        <f t="shared" si="244"/>
        <v>1.4E-3</v>
      </c>
      <c r="X323" s="259">
        <f t="shared" si="264"/>
        <v>0</v>
      </c>
      <c r="Y323" s="260">
        <f t="shared" si="232"/>
        <v>0</v>
      </c>
      <c r="Z323" s="259">
        <f t="shared" si="265"/>
        <v>0</v>
      </c>
      <c r="AA323" s="259">
        <f t="shared" si="233"/>
        <v>0</v>
      </c>
      <c r="AB323" s="259">
        <f t="shared" si="266"/>
        <v>0</v>
      </c>
      <c r="AC323" s="263">
        <f t="shared" si="245"/>
        <v>0.2</v>
      </c>
      <c r="AD323" s="259">
        <f t="shared" si="267"/>
        <v>0</v>
      </c>
      <c r="AE323" s="259">
        <f t="shared" si="268"/>
        <v>930</v>
      </c>
      <c r="AF323" s="264">
        <f t="shared" si="252"/>
        <v>0</v>
      </c>
      <c r="AG323" s="265">
        <f t="shared" si="252"/>
        <v>0</v>
      </c>
      <c r="AH323" s="265">
        <f t="shared" si="252"/>
        <v>0</v>
      </c>
      <c r="AI323" s="265">
        <f t="shared" si="252"/>
        <v>0</v>
      </c>
      <c r="AJ323" s="278">
        <f t="shared" si="252"/>
        <v>0</v>
      </c>
      <c r="AK323" s="278">
        <f t="shared" si="269"/>
        <v>2029</v>
      </c>
      <c r="AL323" s="260">
        <f t="shared" si="235"/>
        <v>0</v>
      </c>
      <c r="AM323" s="260">
        <f t="shared" si="270"/>
        <v>0</v>
      </c>
      <c r="AN323" s="260">
        <f t="shared" si="271"/>
        <v>1</v>
      </c>
      <c r="AO323" s="259">
        <f t="shared" si="272"/>
        <v>0</v>
      </c>
      <c r="AP323" s="261">
        <f t="shared" si="273"/>
        <v>0.6</v>
      </c>
      <c r="AQ323" s="259">
        <f t="shared" si="280"/>
        <v>0</v>
      </c>
      <c r="AR323" s="259">
        <f t="shared" si="274"/>
        <v>1</v>
      </c>
      <c r="AS323" s="262">
        <f t="shared" si="246"/>
        <v>4.0000000000000002E-4</v>
      </c>
      <c r="AT323" s="259">
        <f t="shared" si="247"/>
        <v>0</v>
      </c>
      <c r="AU323" s="259">
        <f t="shared" si="275"/>
        <v>0</v>
      </c>
      <c r="AV323" s="260">
        <f t="shared" si="248"/>
        <v>0</v>
      </c>
      <c r="AW323" s="259">
        <f t="shared" si="276"/>
        <v>0</v>
      </c>
      <c r="AX323" s="259">
        <f t="shared" si="236"/>
        <v>0</v>
      </c>
      <c r="AY323" s="259">
        <f t="shared" si="277"/>
        <v>0</v>
      </c>
      <c r="AZ323" s="92">
        <f t="shared" si="278"/>
        <v>0</v>
      </c>
      <c r="BA323" s="266">
        <f t="shared" si="237"/>
        <v>0</v>
      </c>
      <c r="BB323" s="92">
        <f t="shared" si="279"/>
        <v>0</v>
      </c>
    </row>
    <row r="324" spans="1:54" x14ac:dyDescent="0.2">
      <c r="A324" s="278">
        <f t="shared" si="238"/>
        <v>2029</v>
      </c>
      <c r="B324" s="123">
        <f t="shared" si="253"/>
        <v>11</v>
      </c>
      <c r="C324" s="257">
        <f t="shared" si="251"/>
        <v>14</v>
      </c>
      <c r="D324" s="258">
        <f t="shared" si="251"/>
        <v>0</v>
      </c>
      <c r="E324" s="259">
        <f t="shared" si="251"/>
        <v>0</v>
      </c>
      <c r="F324" s="260">
        <f t="shared" si="251"/>
        <v>0</v>
      </c>
      <c r="G324" s="259">
        <f t="shared" si="254"/>
        <v>0</v>
      </c>
      <c r="H324" s="260">
        <f t="shared" si="255"/>
        <v>0.6</v>
      </c>
      <c r="I324" s="259">
        <f t="shared" si="239"/>
        <v>0</v>
      </c>
      <c r="J324" s="259">
        <f t="shared" si="256"/>
        <v>1</v>
      </c>
      <c r="K324" s="261">
        <f t="shared" si="257"/>
        <v>1.05</v>
      </c>
      <c r="L324" s="259">
        <f t="shared" si="258"/>
        <v>1</v>
      </c>
      <c r="M324" s="262">
        <f t="shared" si="240"/>
        <v>1E-3</v>
      </c>
      <c r="N324" s="259">
        <f t="shared" si="241"/>
        <v>0</v>
      </c>
      <c r="O324" s="259">
        <f t="shared" si="259"/>
        <v>0</v>
      </c>
      <c r="P324" s="260">
        <f t="shared" si="242"/>
        <v>0</v>
      </c>
      <c r="Q324" s="259" t="b">
        <f t="shared" si="260"/>
        <v>0</v>
      </c>
      <c r="R324" s="260">
        <f t="shared" si="261"/>
        <v>0</v>
      </c>
      <c r="S324" s="259">
        <f t="shared" si="262"/>
        <v>0</v>
      </c>
      <c r="T324" s="259">
        <f t="shared" si="231"/>
        <v>0</v>
      </c>
      <c r="U324" s="259">
        <f t="shared" si="263"/>
        <v>0</v>
      </c>
      <c r="V324" s="259">
        <f t="shared" si="243"/>
        <v>0</v>
      </c>
      <c r="W324" s="262">
        <f t="shared" si="244"/>
        <v>1.4E-3</v>
      </c>
      <c r="X324" s="259">
        <f t="shared" si="264"/>
        <v>0</v>
      </c>
      <c r="Y324" s="260">
        <f t="shared" si="232"/>
        <v>0</v>
      </c>
      <c r="Z324" s="259">
        <f t="shared" si="265"/>
        <v>0</v>
      </c>
      <c r="AA324" s="259">
        <f t="shared" si="233"/>
        <v>0</v>
      </c>
      <c r="AB324" s="259">
        <f t="shared" si="266"/>
        <v>0</v>
      </c>
      <c r="AC324" s="263">
        <f t="shared" si="245"/>
        <v>0.2</v>
      </c>
      <c r="AD324" s="259">
        <f t="shared" si="267"/>
        <v>0</v>
      </c>
      <c r="AE324" s="259">
        <f t="shared" si="268"/>
        <v>930</v>
      </c>
      <c r="AF324" s="264">
        <f t="shared" si="252"/>
        <v>0</v>
      </c>
      <c r="AG324" s="265">
        <f t="shared" si="252"/>
        <v>0</v>
      </c>
      <c r="AH324" s="265">
        <f t="shared" si="252"/>
        <v>0</v>
      </c>
      <c r="AI324" s="265">
        <f t="shared" si="252"/>
        <v>0</v>
      </c>
      <c r="AJ324" s="278">
        <f t="shared" si="252"/>
        <v>0</v>
      </c>
      <c r="AK324" s="278">
        <f t="shared" si="269"/>
        <v>2029</v>
      </c>
      <c r="AL324" s="260">
        <f t="shared" si="235"/>
        <v>0</v>
      </c>
      <c r="AM324" s="260">
        <f t="shared" si="270"/>
        <v>0</v>
      </c>
      <c r="AN324" s="260">
        <f t="shared" si="271"/>
        <v>1</v>
      </c>
      <c r="AO324" s="259">
        <f t="shared" si="272"/>
        <v>0</v>
      </c>
      <c r="AP324" s="261">
        <f t="shared" si="273"/>
        <v>0.6</v>
      </c>
      <c r="AQ324" s="259">
        <f t="shared" si="280"/>
        <v>0</v>
      </c>
      <c r="AR324" s="259">
        <f t="shared" si="274"/>
        <v>1</v>
      </c>
      <c r="AS324" s="262">
        <f t="shared" si="246"/>
        <v>4.0000000000000002E-4</v>
      </c>
      <c r="AT324" s="259">
        <f t="shared" si="247"/>
        <v>0</v>
      </c>
      <c r="AU324" s="259">
        <f t="shared" si="275"/>
        <v>0</v>
      </c>
      <c r="AV324" s="260">
        <f t="shared" si="248"/>
        <v>0</v>
      </c>
      <c r="AW324" s="259">
        <f t="shared" si="276"/>
        <v>0</v>
      </c>
      <c r="AX324" s="259">
        <f t="shared" si="236"/>
        <v>0</v>
      </c>
      <c r="AY324" s="259">
        <f t="shared" si="277"/>
        <v>0</v>
      </c>
      <c r="AZ324" s="92">
        <f t="shared" si="278"/>
        <v>0</v>
      </c>
      <c r="BA324" s="266">
        <f t="shared" si="237"/>
        <v>0</v>
      </c>
      <c r="BB324" s="92">
        <f t="shared" si="279"/>
        <v>0</v>
      </c>
    </row>
    <row r="325" spans="1:54" x14ac:dyDescent="0.2">
      <c r="A325" s="278">
        <f t="shared" si="238"/>
        <v>2029</v>
      </c>
      <c r="B325" s="123">
        <f t="shared" si="253"/>
        <v>11</v>
      </c>
      <c r="C325" s="257">
        <f t="shared" si="251"/>
        <v>15</v>
      </c>
      <c r="D325" s="258">
        <f t="shared" si="251"/>
        <v>0</v>
      </c>
      <c r="E325" s="259">
        <f t="shared" si="251"/>
        <v>0</v>
      </c>
      <c r="F325" s="260">
        <f t="shared" si="251"/>
        <v>0</v>
      </c>
      <c r="G325" s="259">
        <f t="shared" si="254"/>
        <v>0</v>
      </c>
      <c r="H325" s="260">
        <f t="shared" si="255"/>
        <v>0.6</v>
      </c>
      <c r="I325" s="259">
        <f t="shared" si="239"/>
        <v>0</v>
      </c>
      <c r="J325" s="259">
        <f t="shared" si="256"/>
        <v>1</v>
      </c>
      <c r="K325" s="261">
        <f t="shared" si="257"/>
        <v>1.05</v>
      </c>
      <c r="L325" s="259">
        <f t="shared" si="258"/>
        <v>1</v>
      </c>
      <c r="M325" s="262">
        <f t="shared" si="240"/>
        <v>1E-3</v>
      </c>
      <c r="N325" s="259">
        <f t="shared" si="241"/>
        <v>0</v>
      </c>
      <c r="O325" s="259">
        <f t="shared" si="259"/>
        <v>0</v>
      </c>
      <c r="P325" s="260">
        <f t="shared" si="242"/>
        <v>0</v>
      </c>
      <c r="Q325" s="259" t="b">
        <f t="shared" si="260"/>
        <v>0</v>
      </c>
      <c r="R325" s="260">
        <f t="shared" si="261"/>
        <v>0</v>
      </c>
      <c r="S325" s="259">
        <f t="shared" si="262"/>
        <v>0</v>
      </c>
      <c r="T325" s="259">
        <f t="shared" si="231"/>
        <v>0</v>
      </c>
      <c r="U325" s="259">
        <f t="shared" si="263"/>
        <v>0</v>
      </c>
      <c r="V325" s="259">
        <f t="shared" si="243"/>
        <v>0</v>
      </c>
      <c r="W325" s="262">
        <f t="shared" si="244"/>
        <v>1.4E-3</v>
      </c>
      <c r="X325" s="259">
        <f t="shared" si="264"/>
        <v>0</v>
      </c>
      <c r="Y325" s="260">
        <f t="shared" si="232"/>
        <v>0</v>
      </c>
      <c r="Z325" s="259">
        <f t="shared" si="265"/>
        <v>0</v>
      </c>
      <c r="AA325" s="259">
        <f t="shared" si="233"/>
        <v>0</v>
      </c>
      <c r="AB325" s="259">
        <f t="shared" si="266"/>
        <v>0</v>
      </c>
      <c r="AC325" s="263">
        <f t="shared" si="245"/>
        <v>0.2</v>
      </c>
      <c r="AD325" s="259">
        <f t="shared" si="267"/>
        <v>0</v>
      </c>
      <c r="AE325" s="259">
        <f t="shared" si="268"/>
        <v>930</v>
      </c>
      <c r="AF325" s="264">
        <f t="shared" si="252"/>
        <v>0</v>
      </c>
      <c r="AG325" s="265">
        <f t="shared" si="252"/>
        <v>0</v>
      </c>
      <c r="AH325" s="265">
        <f t="shared" si="252"/>
        <v>0</v>
      </c>
      <c r="AI325" s="265">
        <f t="shared" si="252"/>
        <v>0</v>
      </c>
      <c r="AJ325" s="278">
        <f t="shared" si="252"/>
        <v>0</v>
      </c>
      <c r="AK325" s="278">
        <f t="shared" si="269"/>
        <v>2029</v>
      </c>
      <c r="AL325" s="260">
        <f t="shared" si="235"/>
        <v>0</v>
      </c>
      <c r="AM325" s="260">
        <f t="shared" si="270"/>
        <v>0</v>
      </c>
      <c r="AN325" s="260">
        <f t="shared" si="271"/>
        <v>1</v>
      </c>
      <c r="AO325" s="259">
        <f t="shared" si="272"/>
        <v>0</v>
      </c>
      <c r="AP325" s="261">
        <f t="shared" si="273"/>
        <v>0.6</v>
      </c>
      <c r="AQ325" s="259">
        <f t="shared" si="280"/>
        <v>0</v>
      </c>
      <c r="AR325" s="259">
        <f t="shared" si="274"/>
        <v>1</v>
      </c>
      <c r="AS325" s="262">
        <f t="shared" si="246"/>
        <v>4.0000000000000002E-4</v>
      </c>
      <c r="AT325" s="259">
        <f t="shared" si="247"/>
        <v>0</v>
      </c>
      <c r="AU325" s="259">
        <f t="shared" si="275"/>
        <v>0</v>
      </c>
      <c r="AV325" s="260">
        <f t="shared" si="248"/>
        <v>0</v>
      </c>
      <c r="AW325" s="259">
        <f t="shared" si="276"/>
        <v>0</v>
      </c>
      <c r="AX325" s="259">
        <f t="shared" si="236"/>
        <v>0</v>
      </c>
      <c r="AY325" s="259">
        <f t="shared" si="277"/>
        <v>0</v>
      </c>
      <c r="AZ325" s="92">
        <f t="shared" si="278"/>
        <v>0</v>
      </c>
      <c r="BA325" s="266">
        <f t="shared" si="237"/>
        <v>0</v>
      </c>
      <c r="BB325" s="92">
        <f t="shared" si="279"/>
        <v>0</v>
      </c>
    </row>
    <row r="326" spans="1:54" x14ac:dyDescent="0.2">
      <c r="A326" s="278">
        <f t="shared" si="238"/>
        <v>2029</v>
      </c>
      <c r="B326" s="123">
        <f t="shared" si="253"/>
        <v>11</v>
      </c>
      <c r="C326" s="257">
        <f t="shared" ref="C326:F341" si="281">C301</f>
        <v>16</v>
      </c>
      <c r="D326" s="258">
        <f t="shared" si="281"/>
        <v>0</v>
      </c>
      <c r="E326" s="259">
        <f t="shared" si="281"/>
        <v>0</v>
      </c>
      <c r="F326" s="260">
        <f t="shared" si="281"/>
        <v>0</v>
      </c>
      <c r="G326" s="259">
        <f t="shared" si="254"/>
        <v>0</v>
      </c>
      <c r="H326" s="260">
        <f t="shared" si="255"/>
        <v>0.6</v>
      </c>
      <c r="I326" s="259">
        <f t="shared" si="239"/>
        <v>0</v>
      </c>
      <c r="J326" s="259">
        <f t="shared" si="256"/>
        <v>1</v>
      </c>
      <c r="K326" s="261">
        <f t="shared" si="257"/>
        <v>1.05</v>
      </c>
      <c r="L326" s="259">
        <f t="shared" si="258"/>
        <v>1</v>
      </c>
      <c r="M326" s="262">
        <f t="shared" si="240"/>
        <v>1E-3</v>
      </c>
      <c r="N326" s="259">
        <f t="shared" si="241"/>
        <v>0</v>
      </c>
      <c r="O326" s="259">
        <f t="shared" si="259"/>
        <v>0</v>
      </c>
      <c r="P326" s="260">
        <f t="shared" si="242"/>
        <v>0</v>
      </c>
      <c r="Q326" s="259" t="b">
        <f t="shared" si="260"/>
        <v>0</v>
      </c>
      <c r="R326" s="260">
        <f t="shared" si="261"/>
        <v>0</v>
      </c>
      <c r="S326" s="259">
        <f t="shared" si="262"/>
        <v>0</v>
      </c>
      <c r="T326" s="259">
        <f t="shared" si="231"/>
        <v>0</v>
      </c>
      <c r="U326" s="259">
        <f t="shared" si="263"/>
        <v>0</v>
      </c>
      <c r="V326" s="259">
        <f t="shared" si="243"/>
        <v>0</v>
      </c>
      <c r="W326" s="262">
        <f t="shared" si="244"/>
        <v>1.4E-3</v>
      </c>
      <c r="X326" s="259">
        <f t="shared" si="264"/>
        <v>0</v>
      </c>
      <c r="Y326" s="260">
        <f t="shared" si="232"/>
        <v>0</v>
      </c>
      <c r="Z326" s="259">
        <f t="shared" si="265"/>
        <v>0</v>
      </c>
      <c r="AA326" s="259">
        <f t="shared" si="233"/>
        <v>0</v>
      </c>
      <c r="AB326" s="259">
        <f t="shared" si="266"/>
        <v>0</v>
      </c>
      <c r="AC326" s="263">
        <f t="shared" si="245"/>
        <v>0.2</v>
      </c>
      <c r="AD326" s="259">
        <f t="shared" si="267"/>
        <v>0</v>
      </c>
      <c r="AE326" s="259">
        <f t="shared" si="268"/>
        <v>930</v>
      </c>
      <c r="AF326" s="264">
        <f t="shared" ref="AF326:AJ341" si="282">AF301</f>
        <v>0</v>
      </c>
      <c r="AG326" s="265">
        <f t="shared" si="282"/>
        <v>0</v>
      </c>
      <c r="AH326" s="265">
        <f t="shared" si="282"/>
        <v>0</v>
      </c>
      <c r="AI326" s="265">
        <f t="shared" si="282"/>
        <v>0</v>
      </c>
      <c r="AJ326" s="278">
        <f t="shared" si="282"/>
        <v>0</v>
      </c>
      <c r="AK326" s="278">
        <f t="shared" si="269"/>
        <v>2029</v>
      </c>
      <c r="AL326" s="260">
        <f t="shared" si="235"/>
        <v>0</v>
      </c>
      <c r="AM326" s="260">
        <f t="shared" si="270"/>
        <v>0</v>
      </c>
      <c r="AN326" s="260">
        <f t="shared" si="271"/>
        <v>1</v>
      </c>
      <c r="AO326" s="259">
        <f t="shared" si="272"/>
        <v>0</v>
      </c>
      <c r="AP326" s="261">
        <f t="shared" si="273"/>
        <v>0.6</v>
      </c>
      <c r="AQ326" s="259">
        <f t="shared" si="280"/>
        <v>0</v>
      </c>
      <c r="AR326" s="259">
        <f t="shared" si="274"/>
        <v>1</v>
      </c>
      <c r="AS326" s="262">
        <f t="shared" si="246"/>
        <v>4.0000000000000002E-4</v>
      </c>
      <c r="AT326" s="259">
        <f t="shared" si="247"/>
        <v>0</v>
      </c>
      <c r="AU326" s="259">
        <f t="shared" si="275"/>
        <v>0</v>
      </c>
      <c r="AV326" s="260">
        <f t="shared" si="248"/>
        <v>0</v>
      </c>
      <c r="AW326" s="259">
        <f t="shared" si="276"/>
        <v>0</v>
      </c>
      <c r="AX326" s="259">
        <f t="shared" si="236"/>
        <v>0</v>
      </c>
      <c r="AY326" s="259">
        <f t="shared" si="277"/>
        <v>0</v>
      </c>
      <c r="AZ326" s="92">
        <f t="shared" si="278"/>
        <v>0</v>
      </c>
      <c r="BA326" s="266">
        <f t="shared" si="237"/>
        <v>0</v>
      </c>
      <c r="BB326" s="92">
        <f t="shared" si="279"/>
        <v>0</v>
      </c>
    </row>
    <row r="327" spans="1:54" x14ac:dyDescent="0.2">
      <c r="A327" s="278">
        <f t="shared" si="238"/>
        <v>2029</v>
      </c>
      <c r="B327" s="123">
        <f t="shared" si="253"/>
        <v>11</v>
      </c>
      <c r="C327" s="257">
        <f t="shared" si="281"/>
        <v>17</v>
      </c>
      <c r="D327" s="258">
        <f t="shared" si="281"/>
        <v>0</v>
      </c>
      <c r="E327" s="259">
        <f t="shared" si="281"/>
        <v>0</v>
      </c>
      <c r="F327" s="260">
        <f t="shared" si="281"/>
        <v>0</v>
      </c>
      <c r="G327" s="259">
        <f t="shared" si="254"/>
        <v>0</v>
      </c>
      <c r="H327" s="260">
        <f t="shared" si="255"/>
        <v>0.6</v>
      </c>
      <c r="I327" s="259">
        <f t="shared" si="239"/>
        <v>0</v>
      </c>
      <c r="J327" s="259">
        <f t="shared" si="256"/>
        <v>1</v>
      </c>
      <c r="K327" s="261">
        <f t="shared" si="257"/>
        <v>1.05</v>
      </c>
      <c r="L327" s="259">
        <f t="shared" si="258"/>
        <v>1</v>
      </c>
      <c r="M327" s="262">
        <f t="shared" si="240"/>
        <v>1E-3</v>
      </c>
      <c r="N327" s="259">
        <f t="shared" si="241"/>
        <v>0</v>
      </c>
      <c r="O327" s="259">
        <f t="shared" si="259"/>
        <v>0</v>
      </c>
      <c r="P327" s="260">
        <f t="shared" si="242"/>
        <v>0</v>
      </c>
      <c r="Q327" s="259" t="b">
        <f t="shared" si="260"/>
        <v>0</v>
      </c>
      <c r="R327" s="260">
        <f t="shared" si="261"/>
        <v>0</v>
      </c>
      <c r="S327" s="259">
        <f t="shared" si="262"/>
        <v>0</v>
      </c>
      <c r="T327" s="259">
        <f t="shared" si="231"/>
        <v>0</v>
      </c>
      <c r="U327" s="259">
        <f t="shared" si="263"/>
        <v>0</v>
      </c>
      <c r="V327" s="259">
        <f t="shared" si="243"/>
        <v>0</v>
      </c>
      <c r="W327" s="262">
        <f t="shared" si="244"/>
        <v>1.4E-3</v>
      </c>
      <c r="X327" s="259">
        <f t="shared" si="264"/>
        <v>0</v>
      </c>
      <c r="Y327" s="260">
        <f t="shared" si="232"/>
        <v>0</v>
      </c>
      <c r="Z327" s="259">
        <f t="shared" si="265"/>
        <v>0</v>
      </c>
      <c r="AA327" s="259">
        <f t="shared" si="233"/>
        <v>0</v>
      </c>
      <c r="AB327" s="259">
        <f t="shared" si="266"/>
        <v>0</v>
      </c>
      <c r="AC327" s="263">
        <f t="shared" si="245"/>
        <v>0.2</v>
      </c>
      <c r="AD327" s="259">
        <f t="shared" si="267"/>
        <v>0</v>
      </c>
      <c r="AE327" s="259">
        <f t="shared" si="268"/>
        <v>930</v>
      </c>
      <c r="AF327" s="264">
        <f t="shared" si="282"/>
        <v>0</v>
      </c>
      <c r="AG327" s="265">
        <f t="shared" si="282"/>
        <v>0</v>
      </c>
      <c r="AH327" s="265">
        <f t="shared" si="282"/>
        <v>0</v>
      </c>
      <c r="AI327" s="265">
        <f t="shared" si="282"/>
        <v>0</v>
      </c>
      <c r="AJ327" s="278">
        <f t="shared" si="282"/>
        <v>0</v>
      </c>
      <c r="AK327" s="278">
        <f t="shared" si="269"/>
        <v>2029</v>
      </c>
      <c r="AL327" s="260">
        <f t="shared" si="235"/>
        <v>0</v>
      </c>
      <c r="AM327" s="260">
        <f t="shared" si="270"/>
        <v>0</v>
      </c>
      <c r="AN327" s="260">
        <f t="shared" si="271"/>
        <v>1</v>
      </c>
      <c r="AO327" s="259">
        <f t="shared" si="272"/>
        <v>0</v>
      </c>
      <c r="AP327" s="261">
        <f t="shared" si="273"/>
        <v>0.6</v>
      </c>
      <c r="AQ327" s="259">
        <f t="shared" si="280"/>
        <v>0</v>
      </c>
      <c r="AR327" s="259">
        <f t="shared" si="274"/>
        <v>1</v>
      </c>
      <c r="AS327" s="262">
        <f t="shared" si="246"/>
        <v>4.0000000000000002E-4</v>
      </c>
      <c r="AT327" s="259">
        <f t="shared" si="247"/>
        <v>0</v>
      </c>
      <c r="AU327" s="259">
        <f t="shared" si="275"/>
        <v>0</v>
      </c>
      <c r="AV327" s="260">
        <f t="shared" si="248"/>
        <v>0</v>
      </c>
      <c r="AW327" s="259">
        <f t="shared" si="276"/>
        <v>0</v>
      </c>
      <c r="AX327" s="259">
        <f t="shared" si="236"/>
        <v>0</v>
      </c>
      <c r="AY327" s="259">
        <f t="shared" si="277"/>
        <v>0</v>
      </c>
      <c r="AZ327" s="92">
        <f t="shared" si="278"/>
        <v>0</v>
      </c>
      <c r="BA327" s="266">
        <f t="shared" si="237"/>
        <v>0</v>
      </c>
      <c r="BB327" s="92">
        <f t="shared" si="279"/>
        <v>0</v>
      </c>
    </row>
    <row r="328" spans="1:54" x14ac:dyDescent="0.2">
      <c r="A328" s="278">
        <f t="shared" si="238"/>
        <v>2029</v>
      </c>
      <c r="B328" s="123">
        <f t="shared" si="253"/>
        <v>11</v>
      </c>
      <c r="C328" s="257">
        <f t="shared" si="281"/>
        <v>18</v>
      </c>
      <c r="D328" s="258">
        <f t="shared" si="281"/>
        <v>0</v>
      </c>
      <c r="E328" s="259">
        <f t="shared" si="281"/>
        <v>0</v>
      </c>
      <c r="F328" s="260">
        <f t="shared" si="281"/>
        <v>0</v>
      </c>
      <c r="G328" s="259">
        <f t="shared" si="254"/>
        <v>0</v>
      </c>
      <c r="H328" s="260">
        <f t="shared" si="255"/>
        <v>0.6</v>
      </c>
      <c r="I328" s="259">
        <f t="shared" si="239"/>
        <v>0</v>
      </c>
      <c r="J328" s="259">
        <f t="shared" si="256"/>
        <v>1</v>
      </c>
      <c r="K328" s="261">
        <f t="shared" si="257"/>
        <v>1.05</v>
      </c>
      <c r="L328" s="259">
        <f t="shared" si="258"/>
        <v>1</v>
      </c>
      <c r="M328" s="262">
        <f t="shared" si="240"/>
        <v>1E-3</v>
      </c>
      <c r="N328" s="259">
        <f t="shared" si="241"/>
        <v>0</v>
      </c>
      <c r="O328" s="259">
        <f t="shared" si="259"/>
        <v>0</v>
      </c>
      <c r="P328" s="260">
        <f t="shared" si="242"/>
        <v>0</v>
      </c>
      <c r="Q328" s="259" t="b">
        <f t="shared" si="260"/>
        <v>0</v>
      </c>
      <c r="R328" s="260">
        <f t="shared" si="261"/>
        <v>0</v>
      </c>
      <c r="S328" s="259">
        <f t="shared" si="262"/>
        <v>0</v>
      </c>
      <c r="T328" s="259">
        <f t="shared" si="231"/>
        <v>0</v>
      </c>
      <c r="U328" s="259">
        <f t="shared" si="263"/>
        <v>0</v>
      </c>
      <c r="V328" s="259">
        <f t="shared" si="243"/>
        <v>0</v>
      </c>
      <c r="W328" s="262">
        <f t="shared" si="244"/>
        <v>1.4E-3</v>
      </c>
      <c r="X328" s="259">
        <f t="shared" si="264"/>
        <v>0</v>
      </c>
      <c r="Y328" s="260">
        <f t="shared" si="232"/>
        <v>0</v>
      </c>
      <c r="Z328" s="259">
        <f t="shared" si="265"/>
        <v>0</v>
      </c>
      <c r="AA328" s="259">
        <f t="shared" si="233"/>
        <v>0</v>
      </c>
      <c r="AB328" s="259">
        <f t="shared" si="266"/>
        <v>0</v>
      </c>
      <c r="AC328" s="263">
        <f t="shared" si="245"/>
        <v>0.2</v>
      </c>
      <c r="AD328" s="259">
        <f t="shared" si="267"/>
        <v>0</v>
      </c>
      <c r="AE328" s="259">
        <f t="shared" si="268"/>
        <v>930</v>
      </c>
      <c r="AF328" s="264">
        <f t="shared" si="282"/>
        <v>0</v>
      </c>
      <c r="AG328" s="265">
        <f t="shared" si="282"/>
        <v>0</v>
      </c>
      <c r="AH328" s="265">
        <f t="shared" si="282"/>
        <v>0</v>
      </c>
      <c r="AI328" s="265">
        <f t="shared" si="282"/>
        <v>0</v>
      </c>
      <c r="AJ328" s="278">
        <f t="shared" si="282"/>
        <v>0</v>
      </c>
      <c r="AK328" s="278">
        <f t="shared" si="269"/>
        <v>2029</v>
      </c>
      <c r="AL328" s="260">
        <f t="shared" si="235"/>
        <v>0</v>
      </c>
      <c r="AM328" s="260">
        <f t="shared" si="270"/>
        <v>0</v>
      </c>
      <c r="AN328" s="260">
        <f t="shared" si="271"/>
        <v>1</v>
      </c>
      <c r="AO328" s="259">
        <f t="shared" si="272"/>
        <v>0</v>
      </c>
      <c r="AP328" s="261">
        <f t="shared" si="273"/>
        <v>0.6</v>
      </c>
      <c r="AQ328" s="259">
        <f t="shared" si="280"/>
        <v>0</v>
      </c>
      <c r="AR328" s="259">
        <f t="shared" si="274"/>
        <v>1</v>
      </c>
      <c r="AS328" s="262">
        <f t="shared" si="246"/>
        <v>4.0000000000000002E-4</v>
      </c>
      <c r="AT328" s="259">
        <f t="shared" si="247"/>
        <v>0</v>
      </c>
      <c r="AU328" s="259">
        <f t="shared" si="275"/>
        <v>0</v>
      </c>
      <c r="AV328" s="260">
        <f t="shared" si="248"/>
        <v>0</v>
      </c>
      <c r="AW328" s="259">
        <f t="shared" si="276"/>
        <v>0</v>
      </c>
      <c r="AX328" s="259">
        <f t="shared" si="236"/>
        <v>0</v>
      </c>
      <c r="AY328" s="259">
        <f t="shared" si="277"/>
        <v>0</v>
      </c>
      <c r="AZ328" s="92">
        <f t="shared" si="278"/>
        <v>0</v>
      </c>
      <c r="BA328" s="266">
        <f t="shared" si="237"/>
        <v>0</v>
      </c>
      <c r="BB328" s="92">
        <f t="shared" si="279"/>
        <v>0</v>
      </c>
    </row>
    <row r="329" spans="1:54" x14ac:dyDescent="0.2">
      <c r="A329" s="278">
        <f t="shared" si="238"/>
        <v>2029</v>
      </c>
      <c r="B329" s="123">
        <f t="shared" si="253"/>
        <v>11</v>
      </c>
      <c r="C329" s="257">
        <f t="shared" si="281"/>
        <v>19</v>
      </c>
      <c r="D329" s="258">
        <f t="shared" si="281"/>
        <v>0</v>
      </c>
      <c r="E329" s="259">
        <f t="shared" si="281"/>
        <v>0</v>
      </c>
      <c r="F329" s="260">
        <f t="shared" si="281"/>
        <v>0</v>
      </c>
      <c r="G329" s="259">
        <f t="shared" si="254"/>
        <v>0</v>
      </c>
      <c r="H329" s="260">
        <f t="shared" si="255"/>
        <v>0.6</v>
      </c>
      <c r="I329" s="259">
        <f t="shared" si="239"/>
        <v>0</v>
      </c>
      <c r="J329" s="259">
        <f t="shared" si="256"/>
        <v>1</v>
      </c>
      <c r="K329" s="261">
        <f t="shared" si="257"/>
        <v>1.05</v>
      </c>
      <c r="L329" s="259">
        <f t="shared" si="258"/>
        <v>1</v>
      </c>
      <c r="M329" s="262">
        <f t="shared" si="240"/>
        <v>1E-3</v>
      </c>
      <c r="N329" s="259">
        <f t="shared" si="241"/>
        <v>0</v>
      </c>
      <c r="O329" s="259">
        <f t="shared" si="259"/>
        <v>0</v>
      </c>
      <c r="P329" s="260">
        <f t="shared" si="242"/>
        <v>0</v>
      </c>
      <c r="Q329" s="259" t="b">
        <f t="shared" si="260"/>
        <v>0</v>
      </c>
      <c r="R329" s="260">
        <f t="shared" si="261"/>
        <v>0</v>
      </c>
      <c r="S329" s="259">
        <f t="shared" si="262"/>
        <v>0</v>
      </c>
      <c r="T329" s="259">
        <f t="shared" si="231"/>
        <v>0</v>
      </c>
      <c r="U329" s="259">
        <f t="shared" si="263"/>
        <v>0</v>
      </c>
      <c r="V329" s="259">
        <f t="shared" si="243"/>
        <v>0</v>
      </c>
      <c r="W329" s="262">
        <f t="shared" si="244"/>
        <v>1.4E-3</v>
      </c>
      <c r="X329" s="259">
        <f t="shared" si="264"/>
        <v>0</v>
      </c>
      <c r="Y329" s="260">
        <f t="shared" si="232"/>
        <v>0</v>
      </c>
      <c r="Z329" s="259">
        <f t="shared" si="265"/>
        <v>0</v>
      </c>
      <c r="AA329" s="259">
        <f t="shared" si="233"/>
        <v>0</v>
      </c>
      <c r="AB329" s="259">
        <f t="shared" si="266"/>
        <v>0</v>
      </c>
      <c r="AC329" s="263">
        <f t="shared" si="245"/>
        <v>0.2</v>
      </c>
      <c r="AD329" s="259">
        <f t="shared" si="267"/>
        <v>0</v>
      </c>
      <c r="AE329" s="259">
        <f t="shared" si="268"/>
        <v>930</v>
      </c>
      <c r="AF329" s="264">
        <f t="shared" si="282"/>
        <v>0</v>
      </c>
      <c r="AG329" s="265">
        <f t="shared" si="282"/>
        <v>0</v>
      </c>
      <c r="AH329" s="265">
        <f t="shared" si="282"/>
        <v>0</v>
      </c>
      <c r="AI329" s="265">
        <f t="shared" si="282"/>
        <v>0</v>
      </c>
      <c r="AJ329" s="278">
        <f t="shared" si="282"/>
        <v>0</v>
      </c>
      <c r="AK329" s="278">
        <f t="shared" si="269"/>
        <v>2029</v>
      </c>
      <c r="AL329" s="260">
        <f t="shared" si="235"/>
        <v>0</v>
      </c>
      <c r="AM329" s="260">
        <f t="shared" si="270"/>
        <v>0</v>
      </c>
      <c r="AN329" s="260">
        <f t="shared" si="271"/>
        <v>1</v>
      </c>
      <c r="AO329" s="259">
        <f t="shared" si="272"/>
        <v>0</v>
      </c>
      <c r="AP329" s="261">
        <f t="shared" si="273"/>
        <v>0.6</v>
      </c>
      <c r="AQ329" s="259">
        <f t="shared" si="280"/>
        <v>0</v>
      </c>
      <c r="AR329" s="259">
        <f t="shared" si="274"/>
        <v>1</v>
      </c>
      <c r="AS329" s="262">
        <f t="shared" si="246"/>
        <v>4.0000000000000002E-4</v>
      </c>
      <c r="AT329" s="259">
        <f t="shared" si="247"/>
        <v>0</v>
      </c>
      <c r="AU329" s="259">
        <f t="shared" si="275"/>
        <v>0</v>
      </c>
      <c r="AV329" s="260">
        <f t="shared" si="248"/>
        <v>0</v>
      </c>
      <c r="AW329" s="259">
        <f t="shared" si="276"/>
        <v>0</v>
      </c>
      <c r="AX329" s="259">
        <f t="shared" si="236"/>
        <v>0</v>
      </c>
      <c r="AY329" s="259">
        <f t="shared" si="277"/>
        <v>0</v>
      </c>
      <c r="AZ329" s="92">
        <f t="shared" si="278"/>
        <v>0</v>
      </c>
      <c r="BA329" s="266">
        <f t="shared" si="237"/>
        <v>0</v>
      </c>
      <c r="BB329" s="92">
        <f t="shared" si="279"/>
        <v>0</v>
      </c>
    </row>
    <row r="330" spans="1:54" x14ac:dyDescent="0.2">
      <c r="A330" s="278">
        <f t="shared" si="238"/>
        <v>2029</v>
      </c>
      <c r="B330" s="123">
        <f t="shared" si="253"/>
        <v>11</v>
      </c>
      <c r="C330" s="257">
        <f t="shared" si="281"/>
        <v>20</v>
      </c>
      <c r="D330" s="258">
        <f t="shared" si="281"/>
        <v>0</v>
      </c>
      <c r="E330" s="259">
        <f t="shared" si="281"/>
        <v>0</v>
      </c>
      <c r="F330" s="260">
        <f t="shared" si="281"/>
        <v>0</v>
      </c>
      <c r="G330" s="259">
        <f t="shared" si="254"/>
        <v>0</v>
      </c>
      <c r="H330" s="260">
        <f t="shared" si="255"/>
        <v>0.6</v>
      </c>
      <c r="I330" s="259">
        <f t="shared" si="239"/>
        <v>0</v>
      </c>
      <c r="J330" s="259">
        <f t="shared" si="256"/>
        <v>1</v>
      </c>
      <c r="K330" s="261">
        <f t="shared" si="257"/>
        <v>1.05</v>
      </c>
      <c r="L330" s="259">
        <f t="shared" si="258"/>
        <v>1</v>
      </c>
      <c r="M330" s="262">
        <f t="shared" si="240"/>
        <v>1E-3</v>
      </c>
      <c r="N330" s="259">
        <f t="shared" si="241"/>
        <v>0</v>
      </c>
      <c r="O330" s="259">
        <f t="shared" si="259"/>
        <v>0</v>
      </c>
      <c r="P330" s="260">
        <f t="shared" si="242"/>
        <v>0</v>
      </c>
      <c r="Q330" s="259" t="b">
        <f t="shared" si="260"/>
        <v>0</v>
      </c>
      <c r="R330" s="260">
        <f t="shared" si="261"/>
        <v>0</v>
      </c>
      <c r="S330" s="259">
        <f t="shared" si="262"/>
        <v>0</v>
      </c>
      <c r="T330" s="259">
        <f t="shared" si="231"/>
        <v>0</v>
      </c>
      <c r="U330" s="259">
        <f t="shared" si="263"/>
        <v>0</v>
      </c>
      <c r="V330" s="259">
        <f t="shared" si="243"/>
        <v>0</v>
      </c>
      <c r="W330" s="262">
        <f t="shared" si="244"/>
        <v>1.4E-3</v>
      </c>
      <c r="X330" s="259">
        <f t="shared" si="264"/>
        <v>0</v>
      </c>
      <c r="Y330" s="260">
        <f t="shared" si="232"/>
        <v>0</v>
      </c>
      <c r="Z330" s="259">
        <f t="shared" si="265"/>
        <v>0</v>
      </c>
      <c r="AA330" s="259">
        <f t="shared" si="233"/>
        <v>0</v>
      </c>
      <c r="AB330" s="259">
        <f t="shared" si="266"/>
        <v>0</v>
      </c>
      <c r="AC330" s="263">
        <f t="shared" si="245"/>
        <v>0.2</v>
      </c>
      <c r="AD330" s="259">
        <f t="shared" si="267"/>
        <v>0</v>
      </c>
      <c r="AE330" s="259">
        <f t="shared" si="268"/>
        <v>930</v>
      </c>
      <c r="AF330" s="264">
        <f t="shared" si="282"/>
        <v>0</v>
      </c>
      <c r="AG330" s="265">
        <f t="shared" si="282"/>
        <v>0</v>
      </c>
      <c r="AH330" s="265">
        <f t="shared" si="282"/>
        <v>0</v>
      </c>
      <c r="AI330" s="265">
        <f t="shared" si="282"/>
        <v>0</v>
      </c>
      <c r="AJ330" s="278">
        <f t="shared" si="282"/>
        <v>0</v>
      </c>
      <c r="AK330" s="278">
        <f t="shared" si="269"/>
        <v>2029</v>
      </c>
      <c r="AL330" s="260">
        <f t="shared" si="235"/>
        <v>0</v>
      </c>
      <c r="AM330" s="260">
        <f t="shared" si="270"/>
        <v>0</v>
      </c>
      <c r="AN330" s="260">
        <f t="shared" si="271"/>
        <v>1</v>
      </c>
      <c r="AO330" s="259">
        <f t="shared" si="272"/>
        <v>0</v>
      </c>
      <c r="AP330" s="261">
        <f t="shared" si="273"/>
        <v>0.6</v>
      </c>
      <c r="AQ330" s="259">
        <f t="shared" si="280"/>
        <v>0</v>
      </c>
      <c r="AR330" s="259">
        <f t="shared" si="274"/>
        <v>1</v>
      </c>
      <c r="AS330" s="262">
        <f t="shared" si="246"/>
        <v>4.0000000000000002E-4</v>
      </c>
      <c r="AT330" s="259">
        <f t="shared" si="247"/>
        <v>0</v>
      </c>
      <c r="AU330" s="259">
        <f t="shared" si="275"/>
        <v>0</v>
      </c>
      <c r="AV330" s="260">
        <f t="shared" si="248"/>
        <v>0</v>
      </c>
      <c r="AW330" s="259">
        <f t="shared" si="276"/>
        <v>0</v>
      </c>
      <c r="AX330" s="259">
        <f t="shared" si="236"/>
        <v>0</v>
      </c>
      <c r="AY330" s="259">
        <f t="shared" si="277"/>
        <v>0</v>
      </c>
      <c r="AZ330" s="92">
        <f t="shared" si="278"/>
        <v>0</v>
      </c>
      <c r="BA330" s="266">
        <f t="shared" si="237"/>
        <v>0</v>
      </c>
      <c r="BB330" s="92">
        <f t="shared" si="279"/>
        <v>0</v>
      </c>
    </row>
    <row r="331" spans="1:54" x14ac:dyDescent="0.2">
      <c r="A331" s="278">
        <f t="shared" si="238"/>
        <v>2029</v>
      </c>
      <c r="B331" s="123">
        <f t="shared" si="253"/>
        <v>11</v>
      </c>
      <c r="C331" s="257">
        <f t="shared" si="281"/>
        <v>21</v>
      </c>
      <c r="D331" s="258">
        <f t="shared" si="281"/>
        <v>0</v>
      </c>
      <c r="E331" s="259">
        <f t="shared" si="281"/>
        <v>0</v>
      </c>
      <c r="F331" s="260">
        <f t="shared" si="281"/>
        <v>0</v>
      </c>
      <c r="G331" s="259">
        <f t="shared" si="254"/>
        <v>0</v>
      </c>
      <c r="H331" s="260">
        <f t="shared" si="255"/>
        <v>0.6</v>
      </c>
      <c r="I331" s="259">
        <f t="shared" si="239"/>
        <v>0</v>
      </c>
      <c r="J331" s="259">
        <f t="shared" si="256"/>
        <v>1</v>
      </c>
      <c r="K331" s="261">
        <f t="shared" si="257"/>
        <v>1.05</v>
      </c>
      <c r="L331" s="259">
        <f t="shared" si="258"/>
        <v>1</v>
      </c>
      <c r="M331" s="262">
        <f t="shared" si="240"/>
        <v>1E-3</v>
      </c>
      <c r="N331" s="259">
        <f t="shared" si="241"/>
        <v>0</v>
      </c>
      <c r="O331" s="259">
        <f t="shared" si="259"/>
        <v>0</v>
      </c>
      <c r="P331" s="260">
        <f t="shared" si="242"/>
        <v>0</v>
      </c>
      <c r="Q331" s="259" t="b">
        <f t="shared" si="260"/>
        <v>0</v>
      </c>
      <c r="R331" s="260">
        <f t="shared" si="261"/>
        <v>0</v>
      </c>
      <c r="S331" s="259">
        <f t="shared" si="262"/>
        <v>0</v>
      </c>
      <c r="T331" s="259">
        <f t="shared" si="231"/>
        <v>0</v>
      </c>
      <c r="U331" s="259">
        <f t="shared" si="263"/>
        <v>0</v>
      </c>
      <c r="V331" s="259">
        <f t="shared" si="243"/>
        <v>0</v>
      </c>
      <c r="W331" s="262">
        <f t="shared" si="244"/>
        <v>1.4E-3</v>
      </c>
      <c r="X331" s="259">
        <f t="shared" si="264"/>
        <v>0</v>
      </c>
      <c r="Y331" s="260">
        <f t="shared" si="232"/>
        <v>0</v>
      </c>
      <c r="Z331" s="259">
        <f t="shared" si="265"/>
        <v>0</v>
      </c>
      <c r="AA331" s="259">
        <f t="shared" si="233"/>
        <v>0</v>
      </c>
      <c r="AB331" s="259">
        <f t="shared" si="266"/>
        <v>0</v>
      </c>
      <c r="AC331" s="263">
        <f t="shared" si="245"/>
        <v>0.2</v>
      </c>
      <c r="AD331" s="259">
        <f t="shared" si="267"/>
        <v>0</v>
      </c>
      <c r="AE331" s="259">
        <f t="shared" si="268"/>
        <v>930</v>
      </c>
      <c r="AF331" s="264">
        <f t="shared" si="282"/>
        <v>0</v>
      </c>
      <c r="AG331" s="265">
        <f t="shared" si="282"/>
        <v>0</v>
      </c>
      <c r="AH331" s="265">
        <f t="shared" si="282"/>
        <v>0</v>
      </c>
      <c r="AI331" s="265">
        <f t="shared" si="282"/>
        <v>0</v>
      </c>
      <c r="AJ331" s="278">
        <f t="shared" si="282"/>
        <v>0</v>
      </c>
      <c r="AK331" s="278">
        <f t="shared" si="269"/>
        <v>2029</v>
      </c>
      <c r="AL331" s="260">
        <f t="shared" si="235"/>
        <v>0</v>
      </c>
      <c r="AM331" s="260">
        <f t="shared" si="270"/>
        <v>0</v>
      </c>
      <c r="AN331" s="260">
        <f t="shared" si="271"/>
        <v>1</v>
      </c>
      <c r="AO331" s="259">
        <f t="shared" si="272"/>
        <v>0</v>
      </c>
      <c r="AP331" s="261">
        <f t="shared" si="273"/>
        <v>0.6</v>
      </c>
      <c r="AQ331" s="259">
        <f t="shared" si="280"/>
        <v>0</v>
      </c>
      <c r="AR331" s="259">
        <f t="shared" si="274"/>
        <v>1</v>
      </c>
      <c r="AS331" s="262">
        <f t="shared" si="246"/>
        <v>4.0000000000000002E-4</v>
      </c>
      <c r="AT331" s="259">
        <f t="shared" si="247"/>
        <v>0</v>
      </c>
      <c r="AU331" s="259">
        <f t="shared" si="275"/>
        <v>0</v>
      </c>
      <c r="AV331" s="260">
        <f t="shared" si="248"/>
        <v>0</v>
      </c>
      <c r="AW331" s="259">
        <f t="shared" si="276"/>
        <v>0</v>
      </c>
      <c r="AX331" s="259">
        <f t="shared" si="236"/>
        <v>0</v>
      </c>
      <c r="AY331" s="259">
        <f t="shared" si="277"/>
        <v>0</v>
      </c>
      <c r="AZ331" s="92">
        <f t="shared" si="278"/>
        <v>0</v>
      </c>
      <c r="BA331" s="266">
        <f t="shared" si="237"/>
        <v>0</v>
      </c>
      <c r="BB331" s="92">
        <f t="shared" si="279"/>
        <v>0</v>
      </c>
    </row>
    <row r="332" spans="1:54" x14ac:dyDescent="0.2">
      <c r="A332" s="278">
        <f t="shared" si="238"/>
        <v>2029</v>
      </c>
      <c r="B332" s="123">
        <f t="shared" si="253"/>
        <v>11</v>
      </c>
      <c r="C332" s="257">
        <f t="shared" si="281"/>
        <v>22</v>
      </c>
      <c r="D332" s="258">
        <f t="shared" si="281"/>
        <v>0</v>
      </c>
      <c r="E332" s="259">
        <f t="shared" si="281"/>
        <v>0</v>
      </c>
      <c r="F332" s="260">
        <f t="shared" si="281"/>
        <v>0</v>
      </c>
      <c r="G332" s="259">
        <f t="shared" si="254"/>
        <v>0</v>
      </c>
      <c r="H332" s="260">
        <f t="shared" si="255"/>
        <v>0.6</v>
      </c>
      <c r="I332" s="259">
        <f t="shared" si="239"/>
        <v>0</v>
      </c>
      <c r="J332" s="259">
        <f t="shared" si="256"/>
        <v>1</v>
      </c>
      <c r="K332" s="261">
        <f t="shared" si="257"/>
        <v>1.05</v>
      </c>
      <c r="L332" s="259">
        <f t="shared" si="258"/>
        <v>1</v>
      </c>
      <c r="M332" s="262">
        <f t="shared" si="240"/>
        <v>1E-3</v>
      </c>
      <c r="N332" s="259">
        <f t="shared" si="241"/>
        <v>0</v>
      </c>
      <c r="O332" s="259">
        <f t="shared" si="259"/>
        <v>0</v>
      </c>
      <c r="P332" s="260">
        <f t="shared" si="242"/>
        <v>0</v>
      </c>
      <c r="Q332" s="259" t="b">
        <f t="shared" si="260"/>
        <v>0</v>
      </c>
      <c r="R332" s="260">
        <f t="shared" si="261"/>
        <v>0</v>
      </c>
      <c r="S332" s="259">
        <f t="shared" si="262"/>
        <v>0</v>
      </c>
      <c r="T332" s="259">
        <f t="shared" si="231"/>
        <v>0</v>
      </c>
      <c r="U332" s="259">
        <f t="shared" si="263"/>
        <v>0</v>
      </c>
      <c r="V332" s="259">
        <f t="shared" si="243"/>
        <v>0</v>
      </c>
      <c r="W332" s="262">
        <f t="shared" si="244"/>
        <v>1.4E-3</v>
      </c>
      <c r="X332" s="259">
        <f t="shared" si="264"/>
        <v>0</v>
      </c>
      <c r="Y332" s="260">
        <f t="shared" si="232"/>
        <v>0</v>
      </c>
      <c r="Z332" s="259">
        <f t="shared" si="265"/>
        <v>0</v>
      </c>
      <c r="AA332" s="259">
        <f t="shared" si="233"/>
        <v>0</v>
      </c>
      <c r="AB332" s="259">
        <f t="shared" si="266"/>
        <v>0</v>
      </c>
      <c r="AC332" s="263">
        <f t="shared" si="245"/>
        <v>0.2</v>
      </c>
      <c r="AD332" s="259">
        <f t="shared" si="267"/>
        <v>0</v>
      </c>
      <c r="AE332" s="259">
        <f t="shared" si="268"/>
        <v>930</v>
      </c>
      <c r="AF332" s="264">
        <f t="shared" si="282"/>
        <v>0</v>
      </c>
      <c r="AG332" s="265">
        <f t="shared" si="282"/>
        <v>0</v>
      </c>
      <c r="AH332" s="265">
        <f t="shared" si="282"/>
        <v>0</v>
      </c>
      <c r="AI332" s="265">
        <f t="shared" si="282"/>
        <v>0</v>
      </c>
      <c r="AJ332" s="278">
        <f t="shared" si="282"/>
        <v>0</v>
      </c>
      <c r="AK332" s="278">
        <f t="shared" si="269"/>
        <v>2029</v>
      </c>
      <c r="AL332" s="260">
        <f t="shared" si="235"/>
        <v>0</v>
      </c>
      <c r="AM332" s="260">
        <f t="shared" si="270"/>
        <v>0</v>
      </c>
      <c r="AN332" s="260">
        <f t="shared" si="271"/>
        <v>1</v>
      </c>
      <c r="AO332" s="259">
        <f t="shared" si="272"/>
        <v>0</v>
      </c>
      <c r="AP332" s="261">
        <f t="shared" si="273"/>
        <v>0.6</v>
      </c>
      <c r="AQ332" s="259">
        <f t="shared" si="280"/>
        <v>0</v>
      </c>
      <c r="AR332" s="259">
        <f t="shared" si="274"/>
        <v>1</v>
      </c>
      <c r="AS332" s="262">
        <f t="shared" si="246"/>
        <v>4.0000000000000002E-4</v>
      </c>
      <c r="AT332" s="259">
        <f t="shared" si="247"/>
        <v>0</v>
      </c>
      <c r="AU332" s="259">
        <f t="shared" si="275"/>
        <v>0</v>
      </c>
      <c r="AV332" s="260">
        <f t="shared" si="248"/>
        <v>0</v>
      </c>
      <c r="AW332" s="259">
        <f t="shared" si="276"/>
        <v>0</v>
      </c>
      <c r="AX332" s="259">
        <f t="shared" si="236"/>
        <v>0</v>
      </c>
      <c r="AY332" s="259">
        <f t="shared" si="277"/>
        <v>0</v>
      </c>
      <c r="AZ332" s="92">
        <f t="shared" si="278"/>
        <v>0</v>
      </c>
      <c r="BA332" s="266">
        <f t="shared" si="237"/>
        <v>0</v>
      </c>
      <c r="BB332" s="92">
        <f t="shared" si="279"/>
        <v>0</v>
      </c>
    </row>
    <row r="333" spans="1:54" x14ac:dyDescent="0.2">
      <c r="A333" s="278">
        <f t="shared" si="238"/>
        <v>2029</v>
      </c>
      <c r="B333" s="123">
        <f t="shared" si="253"/>
        <v>11</v>
      </c>
      <c r="C333" s="257">
        <f t="shared" si="281"/>
        <v>23</v>
      </c>
      <c r="D333" s="258">
        <f t="shared" si="281"/>
        <v>0</v>
      </c>
      <c r="E333" s="259">
        <f t="shared" si="281"/>
        <v>0</v>
      </c>
      <c r="F333" s="260">
        <f t="shared" si="281"/>
        <v>0</v>
      </c>
      <c r="G333" s="259">
        <f t="shared" si="254"/>
        <v>0</v>
      </c>
      <c r="H333" s="260">
        <f t="shared" si="255"/>
        <v>0.6</v>
      </c>
      <c r="I333" s="259">
        <f t="shared" si="239"/>
        <v>0</v>
      </c>
      <c r="J333" s="259">
        <f t="shared" si="256"/>
        <v>1</v>
      </c>
      <c r="K333" s="261">
        <f t="shared" si="257"/>
        <v>1.05</v>
      </c>
      <c r="L333" s="259">
        <f t="shared" si="258"/>
        <v>1</v>
      </c>
      <c r="M333" s="262">
        <f t="shared" si="240"/>
        <v>1E-3</v>
      </c>
      <c r="N333" s="259">
        <f t="shared" si="241"/>
        <v>0</v>
      </c>
      <c r="O333" s="259">
        <f t="shared" si="259"/>
        <v>0</v>
      </c>
      <c r="P333" s="260">
        <f t="shared" si="242"/>
        <v>0</v>
      </c>
      <c r="Q333" s="259" t="b">
        <f t="shared" si="260"/>
        <v>0</v>
      </c>
      <c r="R333" s="260">
        <f t="shared" si="261"/>
        <v>0</v>
      </c>
      <c r="S333" s="259">
        <f t="shared" si="262"/>
        <v>0</v>
      </c>
      <c r="T333" s="259">
        <f t="shared" si="231"/>
        <v>0</v>
      </c>
      <c r="U333" s="259">
        <f t="shared" si="263"/>
        <v>0</v>
      </c>
      <c r="V333" s="259">
        <f t="shared" si="243"/>
        <v>0</v>
      </c>
      <c r="W333" s="262">
        <f t="shared" si="244"/>
        <v>1.4E-3</v>
      </c>
      <c r="X333" s="259">
        <f t="shared" si="264"/>
        <v>0</v>
      </c>
      <c r="Y333" s="260">
        <f t="shared" si="232"/>
        <v>0</v>
      </c>
      <c r="Z333" s="259">
        <f t="shared" si="265"/>
        <v>0</v>
      </c>
      <c r="AA333" s="259">
        <f t="shared" si="233"/>
        <v>0</v>
      </c>
      <c r="AB333" s="259">
        <f t="shared" si="266"/>
        <v>0</v>
      </c>
      <c r="AC333" s="263">
        <f t="shared" si="245"/>
        <v>0.2</v>
      </c>
      <c r="AD333" s="259">
        <f t="shared" si="267"/>
        <v>0</v>
      </c>
      <c r="AE333" s="259">
        <f t="shared" si="268"/>
        <v>930</v>
      </c>
      <c r="AF333" s="264">
        <f t="shared" si="282"/>
        <v>0</v>
      </c>
      <c r="AG333" s="265">
        <f t="shared" si="282"/>
        <v>0</v>
      </c>
      <c r="AH333" s="265">
        <f t="shared" si="282"/>
        <v>0</v>
      </c>
      <c r="AI333" s="265">
        <f t="shared" si="282"/>
        <v>0</v>
      </c>
      <c r="AJ333" s="278">
        <f t="shared" si="282"/>
        <v>0</v>
      </c>
      <c r="AK333" s="278">
        <f t="shared" si="269"/>
        <v>2029</v>
      </c>
      <c r="AL333" s="260">
        <f t="shared" si="235"/>
        <v>0</v>
      </c>
      <c r="AM333" s="260">
        <f t="shared" si="270"/>
        <v>0</v>
      </c>
      <c r="AN333" s="260">
        <f t="shared" si="271"/>
        <v>1</v>
      </c>
      <c r="AO333" s="259">
        <f t="shared" si="272"/>
        <v>0</v>
      </c>
      <c r="AP333" s="261">
        <f t="shared" si="273"/>
        <v>0.6</v>
      </c>
      <c r="AQ333" s="259">
        <f t="shared" si="280"/>
        <v>0</v>
      </c>
      <c r="AR333" s="259">
        <f t="shared" si="274"/>
        <v>1</v>
      </c>
      <c r="AS333" s="262">
        <f t="shared" si="246"/>
        <v>4.0000000000000002E-4</v>
      </c>
      <c r="AT333" s="259">
        <f t="shared" si="247"/>
        <v>0</v>
      </c>
      <c r="AU333" s="259">
        <f t="shared" si="275"/>
        <v>0</v>
      </c>
      <c r="AV333" s="260">
        <f t="shared" si="248"/>
        <v>0</v>
      </c>
      <c r="AW333" s="259">
        <f t="shared" si="276"/>
        <v>0</v>
      </c>
      <c r="AX333" s="259">
        <f t="shared" si="236"/>
        <v>0</v>
      </c>
      <c r="AY333" s="259">
        <f t="shared" si="277"/>
        <v>0</v>
      </c>
      <c r="AZ333" s="92">
        <f t="shared" si="278"/>
        <v>0</v>
      </c>
      <c r="BA333" s="266">
        <f t="shared" si="237"/>
        <v>0</v>
      </c>
      <c r="BB333" s="92">
        <f t="shared" si="279"/>
        <v>0</v>
      </c>
    </row>
    <row r="334" spans="1:54" x14ac:dyDescent="0.2">
      <c r="A334" s="278">
        <f t="shared" si="238"/>
        <v>2029</v>
      </c>
      <c r="B334" s="123">
        <f t="shared" si="253"/>
        <v>11</v>
      </c>
      <c r="C334" s="257">
        <f t="shared" si="281"/>
        <v>24</v>
      </c>
      <c r="D334" s="258">
        <f t="shared" si="281"/>
        <v>0</v>
      </c>
      <c r="E334" s="259">
        <f t="shared" si="281"/>
        <v>0</v>
      </c>
      <c r="F334" s="260">
        <f t="shared" si="281"/>
        <v>0</v>
      </c>
      <c r="G334" s="259">
        <f t="shared" si="254"/>
        <v>0</v>
      </c>
      <c r="H334" s="260">
        <f t="shared" si="255"/>
        <v>0.6</v>
      </c>
      <c r="I334" s="259">
        <f t="shared" si="239"/>
        <v>0</v>
      </c>
      <c r="J334" s="259">
        <f t="shared" si="256"/>
        <v>1</v>
      </c>
      <c r="K334" s="261">
        <f t="shared" si="257"/>
        <v>1.05</v>
      </c>
      <c r="L334" s="259">
        <f t="shared" si="258"/>
        <v>1</v>
      </c>
      <c r="M334" s="262">
        <f t="shared" si="240"/>
        <v>1E-3</v>
      </c>
      <c r="N334" s="259">
        <f t="shared" si="241"/>
        <v>0</v>
      </c>
      <c r="O334" s="259">
        <f t="shared" si="259"/>
        <v>0</v>
      </c>
      <c r="P334" s="260">
        <f t="shared" si="242"/>
        <v>0</v>
      </c>
      <c r="Q334" s="259" t="b">
        <f t="shared" si="260"/>
        <v>0</v>
      </c>
      <c r="R334" s="260">
        <f t="shared" si="261"/>
        <v>0</v>
      </c>
      <c r="S334" s="259">
        <f t="shared" si="262"/>
        <v>0</v>
      </c>
      <c r="T334" s="259">
        <f t="shared" si="231"/>
        <v>0</v>
      </c>
      <c r="U334" s="259">
        <f t="shared" si="263"/>
        <v>0</v>
      </c>
      <c r="V334" s="259">
        <f t="shared" si="243"/>
        <v>0</v>
      </c>
      <c r="W334" s="262">
        <f t="shared" si="244"/>
        <v>1.4E-3</v>
      </c>
      <c r="X334" s="259">
        <f t="shared" si="264"/>
        <v>0</v>
      </c>
      <c r="Y334" s="260">
        <f t="shared" si="232"/>
        <v>0</v>
      </c>
      <c r="Z334" s="259">
        <f t="shared" si="265"/>
        <v>0</v>
      </c>
      <c r="AA334" s="259">
        <f t="shared" si="233"/>
        <v>0</v>
      </c>
      <c r="AB334" s="259">
        <f t="shared" si="266"/>
        <v>0</v>
      </c>
      <c r="AC334" s="263">
        <f t="shared" si="245"/>
        <v>0.2</v>
      </c>
      <c r="AD334" s="259">
        <f t="shared" si="267"/>
        <v>0</v>
      </c>
      <c r="AE334" s="259">
        <f t="shared" si="268"/>
        <v>930</v>
      </c>
      <c r="AF334" s="264">
        <f t="shared" si="282"/>
        <v>0</v>
      </c>
      <c r="AG334" s="265">
        <f t="shared" si="282"/>
        <v>0</v>
      </c>
      <c r="AH334" s="265">
        <f t="shared" si="282"/>
        <v>0</v>
      </c>
      <c r="AI334" s="265">
        <f t="shared" si="282"/>
        <v>0</v>
      </c>
      <c r="AJ334" s="278">
        <f t="shared" si="282"/>
        <v>0</v>
      </c>
      <c r="AK334" s="278">
        <f t="shared" si="269"/>
        <v>2029</v>
      </c>
      <c r="AL334" s="260">
        <f t="shared" si="235"/>
        <v>0</v>
      </c>
      <c r="AM334" s="260">
        <f t="shared" si="270"/>
        <v>0</v>
      </c>
      <c r="AN334" s="260">
        <f t="shared" si="271"/>
        <v>1</v>
      </c>
      <c r="AO334" s="259">
        <f t="shared" si="272"/>
        <v>0</v>
      </c>
      <c r="AP334" s="261">
        <f t="shared" si="273"/>
        <v>0.6</v>
      </c>
      <c r="AQ334" s="259">
        <f t="shared" si="280"/>
        <v>0</v>
      </c>
      <c r="AR334" s="259">
        <f t="shared" si="274"/>
        <v>1</v>
      </c>
      <c r="AS334" s="262">
        <f t="shared" si="246"/>
        <v>4.0000000000000002E-4</v>
      </c>
      <c r="AT334" s="259">
        <f t="shared" si="247"/>
        <v>0</v>
      </c>
      <c r="AU334" s="259">
        <f t="shared" si="275"/>
        <v>0</v>
      </c>
      <c r="AV334" s="260">
        <f t="shared" si="248"/>
        <v>0</v>
      </c>
      <c r="AW334" s="259">
        <f t="shared" si="276"/>
        <v>0</v>
      </c>
      <c r="AX334" s="259">
        <f t="shared" si="236"/>
        <v>0</v>
      </c>
      <c r="AY334" s="259">
        <f t="shared" si="277"/>
        <v>0</v>
      </c>
      <c r="AZ334" s="92">
        <f t="shared" si="278"/>
        <v>0</v>
      </c>
      <c r="BA334" s="266">
        <f t="shared" si="237"/>
        <v>0</v>
      </c>
      <c r="BB334" s="92">
        <f t="shared" si="279"/>
        <v>0</v>
      </c>
    </row>
    <row r="335" spans="1:54" x14ac:dyDescent="0.2">
      <c r="A335" s="278">
        <f t="shared" si="238"/>
        <v>2029</v>
      </c>
      <c r="B335" s="123">
        <f t="shared" si="253"/>
        <v>11</v>
      </c>
      <c r="C335" s="257">
        <f t="shared" si="281"/>
        <v>25</v>
      </c>
      <c r="D335" s="258">
        <f t="shared" si="281"/>
        <v>0</v>
      </c>
      <c r="E335" s="259">
        <f t="shared" si="281"/>
        <v>0</v>
      </c>
      <c r="F335" s="260">
        <f t="shared" si="281"/>
        <v>0</v>
      </c>
      <c r="G335" s="259">
        <f t="shared" si="254"/>
        <v>0</v>
      </c>
      <c r="H335" s="260">
        <f t="shared" si="255"/>
        <v>0.6</v>
      </c>
      <c r="I335" s="259">
        <f t="shared" si="239"/>
        <v>0</v>
      </c>
      <c r="J335" s="259">
        <f t="shared" si="256"/>
        <v>1</v>
      </c>
      <c r="K335" s="261">
        <f t="shared" si="257"/>
        <v>1.05</v>
      </c>
      <c r="L335" s="259">
        <f t="shared" si="258"/>
        <v>1</v>
      </c>
      <c r="M335" s="262">
        <f t="shared" si="240"/>
        <v>1E-3</v>
      </c>
      <c r="N335" s="259">
        <f t="shared" si="241"/>
        <v>0</v>
      </c>
      <c r="O335" s="259">
        <f t="shared" si="259"/>
        <v>0</v>
      </c>
      <c r="P335" s="260">
        <f t="shared" si="242"/>
        <v>0</v>
      </c>
      <c r="Q335" s="259" t="b">
        <f t="shared" si="260"/>
        <v>0</v>
      </c>
      <c r="R335" s="260">
        <f t="shared" si="261"/>
        <v>0</v>
      </c>
      <c r="S335" s="259">
        <f t="shared" si="262"/>
        <v>0</v>
      </c>
      <c r="T335" s="259">
        <f t="shared" si="231"/>
        <v>0</v>
      </c>
      <c r="U335" s="259">
        <f t="shared" si="263"/>
        <v>0</v>
      </c>
      <c r="V335" s="259">
        <f t="shared" si="243"/>
        <v>0</v>
      </c>
      <c r="W335" s="262">
        <f t="shared" si="244"/>
        <v>1.4E-3</v>
      </c>
      <c r="X335" s="259">
        <f t="shared" si="264"/>
        <v>0</v>
      </c>
      <c r="Y335" s="260">
        <f t="shared" si="232"/>
        <v>0</v>
      </c>
      <c r="Z335" s="259">
        <f t="shared" si="265"/>
        <v>0</v>
      </c>
      <c r="AA335" s="259">
        <f t="shared" si="233"/>
        <v>0</v>
      </c>
      <c r="AB335" s="259">
        <f t="shared" si="266"/>
        <v>0</v>
      </c>
      <c r="AC335" s="263">
        <f t="shared" si="245"/>
        <v>0.2</v>
      </c>
      <c r="AD335" s="259">
        <f t="shared" si="267"/>
        <v>0</v>
      </c>
      <c r="AE335" s="259">
        <f t="shared" si="268"/>
        <v>930</v>
      </c>
      <c r="AF335" s="264">
        <f t="shared" si="282"/>
        <v>0</v>
      </c>
      <c r="AG335" s="265">
        <f t="shared" si="282"/>
        <v>0</v>
      </c>
      <c r="AH335" s="265">
        <f t="shared" si="282"/>
        <v>0</v>
      </c>
      <c r="AI335" s="265">
        <f t="shared" si="282"/>
        <v>0</v>
      </c>
      <c r="AJ335" s="278">
        <f t="shared" si="282"/>
        <v>0</v>
      </c>
      <c r="AK335" s="278">
        <f t="shared" si="269"/>
        <v>2029</v>
      </c>
      <c r="AL335" s="260">
        <f t="shared" si="235"/>
        <v>0</v>
      </c>
      <c r="AM335" s="260">
        <f t="shared" si="270"/>
        <v>0</v>
      </c>
      <c r="AN335" s="260">
        <f t="shared" si="271"/>
        <v>1</v>
      </c>
      <c r="AO335" s="259">
        <f t="shared" si="272"/>
        <v>0</v>
      </c>
      <c r="AP335" s="261">
        <f t="shared" si="273"/>
        <v>0.6</v>
      </c>
      <c r="AQ335" s="259">
        <f t="shared" si="280"/>
        <v>0</v>
      </c>
      <c r="AR335" s="259">
        <f t="shared" si="274"/>
        <v>1</v>
      </c>
      <c r="AS335" s="262">
        <f t="shared" si="246"/>
        <v>4.0000000000000002E-4</v>
      </c>
      <c r="AT335" s="259">
        <f t="shared" si="247"/>
        <v>0</v>
      </c>
      <c r="AU335" s="259">
        <f t="shared" si="275"/>
        <v>0</v>
      </c>
      <c r="AV335" s="260">
        <f t="shared" si="248"/>
        <v>0</v>
      </c>
      <c r="AW335" s="259">
        <f t="shared" si="276"/>
        <v>0</v>
      </c>
      <c r="AX335" s="259">
        <f t="shared" si="236"/>
        <v>0</v>
      </c>
      <c r="AY335" s="259">
        <f t="shared" si="277"/>
        <v>0</v>
      </c>
      <c r="AZ335" s="92">
        <f t="shared" si="278"/>
        <v>0</v>
      </c>
      <c r="BA335" s="266">
        <f t="shared" si="237"/>
        <v>0</v>
      </c>
      <c r="BB335" s="92">
        <f t="shared" si="279"/>
        <v>0</v>
      </c>
    </row>
    <row r="336" spans="1:54" x14ac:dyDescent="0.2">
      <c r="A336" s="267">
        <f t="shared" si="238"/>
        <v>2030</v>
      </c>
      <c r="B336" s="128">
        <f t="shared" si="253"/>
        <v>12</v>
      </c>
      <c r="C336" s="268">
        <f t="shared" si="281"/>
        <v>1</v>
      </c>
      <c r="D336" s="269" t="str">
        <f t="shared" si="281"/>
        <v>단A</v>
      </c>
      <c r="E336" s="270">
        <f t="shared" si="281"/>
        <v>1200000</v>
      </c>
      <c r="F336" s="271">
        <f t="shared" si="281"/>
        <v>0.1</v>
      </c>
      <c r="G336" s="270">
        <f t="shared" si="254"/>
        <v>3423740.0473320028</v>
      </c>
      <c r="H336" s="271">
        <f t="shared" si="255"/>
        <v>0.6</v>
      </c>
      <c r="I336" s="270">
        <f t="shared" si="239"/>
        <v>2054244.0283992016</v>
      </c>
      <c r="J336" s="270">
        <f t="shared" si="256"/>
        <v>3</v>
      </c>
      <c r="K336" s="272">
        <f t="shared" si="257"/>
        <v>1.3</v>
      </c>
      <c r="L336" s="270">
        <f t="shared" si="258"/>
        <v>4</v>
      </c>
      <c r="M336" s="273">
        <f t="shared" si="240"/>
        <v>4.0000000000000001E-3</v>
      </c>
      <c r="N336" s="270">
        <f t="shared" si="241"/>
        <v>630</v>
      </c>
      <c r="O336" s="270">
        <f t="shared" si="259"/>
        <v>7586.9761135968056</v>
      </c>
      <c r="P336" s="271">
        <f t="shared" si="242"/>
        <v>0.5</v>
      </c>
      <c r="Q336" s="270" t="b">
        <f t="shared" si="260"/>
        <v>0</v>
      </c>
      <c r="R336" s="271">
        <f t="shared" si="261"/>
        <v>0.5</v>
      </c>
      <c r="S336" s="270">
        <f t="shared" si="262"/>
        <v>3793.4880567984028</v>
      </c>
      <c r="T336" s="270">
        <f t="shared" si="231"/>
        <v>4445.9858853072037</v>
      </c>
      <c r="U336" s="270">
        <f t="shared" si="263"/>
        <v>3793.4880567984028</v>
      </c>
      <c r="V336" s="270" t="b">
        <f t="shared" si="243"/>
        <v>1</v>
      </c>
      <c r="W336" s="273">
        <f t="shared" si="244"/>
        <v>1.4E-3</v>
      </c>
      <c r="X336" s="270">
        <f t="shared" si="264"/>
        <v>2875.941639758882</v>
      </c>
      <c r="Y336" s="271">
        <f t="shared" si="232"/>
        <v>0.5</v>
      </c>
      <c r="Z336" s="270">
        <f t="shared" si="265"/>
        <v>1437.970819879441</v>
      </c>
      <c r="AA336" s="270">
        <f t="shared" si="233"/>
        <v>1699.4200598575212</v>
      </c>
      <c r="AB336" s="270">
        <f t="shared" si="266"/>
        <v>1437.970819879441</v>
      </c>
      <c r="AC336" s="274">
        <f t="shared" si="245"/>
        <v>0.2</v>
      </c>
      <c r="AD336" s="270">
        <f t="shared" si="267"/>
        <v>758.69761135968065</v>
      </c>
      <c r="AE336" s="270">
        <f t="shared" si="268"/>
        <v>950</v>
      </c>
      <c r="AF336" s="275">
        <f t="shared" si="282"/>
        <v>20</v>
      </c>
      <c r="AG336" s="276">
        <f t="shared" si="282"/>
        <v>1</v>
      </c>
      <c r="AH336" s="276">
        <f t="shared" si="282"/>
        <v>1.1000000000000001</v>
      </c>
      <c r="AI336" s="276">
        <f t="shared" si="282"/>
        <v>1.25</v>
      </c>
      <c r="AJ336" s="267">
        <f t="shared" si="282"/>
        <v>2010</v>
      </c>
      <c r="AK336" s="267">
        <f t="shared" si="269"/>
        <v>20</v>
      </c>
      <c r="AL336" s="271">
        <f t="shared" si="235"/>
        <v>0.02</v>
      </c>
      <c r="AM336" s="271">
        <f t="shared" si="270"/>
        <v>0.19999999999999996</v>
      </c>
      <c r="AN336" s="271">
        <f t="shared" si="271"/>
        <v>0.6</v>
      </c>
      <c r="AO336" s="270">
        <f t="shared" si="272"/>
        <v>15675</v>
      </c>
      <c r="AP336" s="272">
        <f t="shared" si="273"/>
        <v>0.6</v>
      </c>
      <c r="AQ336" s="270">
        <f t="shared" si="280"/>
        <v>9405</v>
      </c>
      <c r="AR336" s="270">
        <f t="shared" si="274"/>
        <v>2</v>
      </c>
      <c r="AS336" s="273">
        <f t="shared" si="246"/>
        <v>5.0000000000000001E-4</v>
      </c>
      <c r="AT336" s="270">
        <f t="shared" si="247"/>
        <v>0.60000000000000009</v>
      </c>
      <c r="AU336" s="270">
        <f t="shared" si="275"/>
        <v>4.1024999999999991</v>
      </c>
      <c r="AV336" s="271">
        <f t="shared" si="248"/>
        <v>0</v>
      </c>
      <c r="AW336" s="270">
        <f t="shared" si="276"/>
        <v>4.1024999999999991</v>
      </c>
      <c r="AX336" s="270">
        <f t="shared" si="236"/>
        <v>5.4040350000000004</v>
      </c>
      <c r="AY336" s="270">
        <f t="shared" si="277"/>
        <v>4.1024999999999991</v>
      </c>
      <c r="AZ336" s="129">
        <f t="shared" si="278"/>
        <v>5994.2589880375244</v>
      </c>
      <c r="BA336" s="277">
        <f t="shared" si="237"/>
        <v>1</v>
      </c>
      <c r="BB336" s="129">
        <f t="shared" si="279"/>
        <v>5994.2589880375244</v>
      </c>
    </row>
    <row r="337" spans="1:54" x14ac:dyDescent="0.2">
      <c r="A337" s="278">
        <f t="shared" si="238"/>
        <v>2030</v>
      </c>
      <c r="B337" s="123">
        <f t="shared" si="253"/>
        <v>12</v>
      </c>
      <c r="C337" s="257">
        <f t="shared" si="281"/>
        <v>2</v>
      </c>
      <c r="D337" s="258" t="str">
        <f t="shared" si="281"/>
        <v>단B</v>
      </c>
      <c r="E337" s="259">
        <f t="shared" si="281"/>
        <v>0</v>
      </c>
      <c r="F337" s="260">
        <f t="shared" si="281"/>
        <v>0.01</v>
      </c>
      <c r="G337" s="259">
        <f t="shared" si="254"/>
        <v>0</v>
      </c>
      <c r="H337" s="260">
        <f t="shared" si="255"/>
        <v>0.6</v>
      </c>
      <c r="I337" s="259">
        <f t="shared" si="239"/>
        <v>0</v>
      </c>
      <c r="J337" s="259">
        <f t="shared" si="256"/>
        <v>1</v>
      </c>
      <c r="K337" s="261">
        <f t="shared" si="257"/>
        <v>1.05</v>
      </c>
      <c r="L337" s="259">
        <f t="shared" si="258"/>
        <v>1</v>
      </c>
      <c r="M337" s="262">
        <f t="shared" si="240"/>
        <v>1E-3</v>
      </c>
      <c r="N337" s="259">
        <f t="shared" si="241"/>
        <v>0</v>
      </c>
      <c r="O337" s="259">
        <f t="shared" si="259"/>
        <v>0</v>
      </c>
      <c r="P337" s="260">
        <f t="shared" si="242"/>
        <v>0.5</v>
      </c>
      <c r="Q337" s="259" t="b">
        <f t="shared" si="260"/>
        <v>0</v>
      </c>
      <c r="R337" s="260">
        <f t="shared" si="261"/>
        <v>0.5</v>
      </c>
      <c r="S337" s="259">
        <f t="shared" si="262"/>
        <v>0</v>
      </c>
      <c r="T337" s="259">
        <f t="shared" si="231"/>
        <v>0</v>
      </c>
      <c r="U337" s="259">
        <f t="shared" si="263"/>
        <v>0</v>
      </c>
      <c r="V337" s="259" t="b">
        <f t="shared" si="243"/>
        <v>1</v>
      </c>
      <c r="W337" s="262">
        <f t="shared" si="244"/>
        <v>1.4E-3</v>
      </c>
      <c r="X337" s="259">
        <f t="shared" si="264"/>
        <v>0</v>
      </c>
      <c r="Y337" s="260">
        <f t="shared" si="232"/>
        <v>0.5</v>
      </c>
      <c r="Z337" s="259">
        <f t="shared" si="265"/>
        <v>0</v>
      </c>
      <c r="AA337" s="259">
        <f t="shared" si="233"/>
        <v>0</v>
      </c>
      <c r="AB337" s="259">
        <f t="shared" si="266"/>
        <v>0</v>
      </c>
      <c r="AC337" s="263">
        <f t="shared" si="245"/>
        <v>0.2</v>
      </c>
      <c r="AD337" s="259">
        <f t="shared" si="267"/>
        <v>0</v>
      </c>
      <c r="AE337" s="259">
        <f t="shared" si="268"/>
        <v>950</v>
      </c>
      <c r="AF337" s="264">
        <f t="shared" si="282"/>
        <v>40</v>
      </c>
      <c r="AG337" s="265">
        <f t="shared" si="282"/>
        <v>1</v>
      </c>
      <c r="AH337" s="265">
        <f t="shared" si="282"/>
        <v>1.1000000000000001</v>
      </c>
      <c r="AI337" s="265">
        <f t="shared" si="282"/>
        <v>1.25</v>
      </c>
      <c r="AJ337" s="278">
        <f t="shared" si="282"/>
        <v>2010</v>
      </c>
      <c r="AK337" s="278">
        <f t="shared" si="269"/>
        <v>20</v>
      </c>
      <c r="AL337" s="260">
        <f t="shared" si="235"/>
        <v>0.02</v>
      </c>
      <c r="AM337" s="260">
        <f t="shared" si="270"/>
        <v>0.19999999999999996</v>
      </c>
      <c r="AN337" s="260">
        <f t="shared" si="271"/>
        <v>0.6</v>
      </c>
      <c r="AO337" s="259">
        <f t="shared" si="272"/>
        <v>31350</v>
      </c>
      <c r="AP337" s="261">
        <f t="shared" si="273"/>
        <v>0.6</v>
      </c>
      <c r="AQ337" s="259">
        <f t="shared" si="280"/>
        <v>18810</v>
      </c>
      <c r="AR337" s="259">
        <f t="shared" si="274"/>
        <v>3</v>
      </c>
      <c r="AS337" s="262">
        <f t="shared" si="246"/>
        <v>5.9999999999999995E-4</v>
      </c>
      <c r="AT337" s="259">
        <f t="shared" si="247"/>
        <v>1.899999999999999</v>
      </c>
      <c r="AU337" s="259">
        <f t="shared" si="275"/>
        <v>9.386000000000001</v>
      </c>
      <c r="AV337" s="260">
        <f t="shared" si="248"/>
        <v>0</v>
      </c>
      <c r="AW337" s="259">
        <f t="shared" si="276"/>
        <v>9.386000000000001</v>
      </c>
      <c r="AX337" s="259">
        <f t="shared" si="236"/>
        <v>9.9925139999999999</v>
      </c>
      <c r="AY337" s="259">
        <f t="shared" si="277"/>
        <v>9.386000000000001</v>
      </c>
      <c r="AZ337" s="92">
        <f t="shared" si="278"/>
        <v>9.386000000000001</v>
      </c>
      <c r="BA337" s="266">
        <f t="shared" si="237"/>
        <v>2</v>
      </c>
      <c r="BB337" s="92">
        <f t="shared" si="279"/>
        <v>18.772000000000002</v>
      </c>
    </row>
    <row r="338" spans="1:54" x14ac:dyDescent="0.2">
      <c r="A338" s="278">
        <f t="shared" si="238"/>
        <v>2030</v>
      </c>
      <c r="B338" s="123">
        <f t="shared" si="253"/>
        <v>12</v>
      </c>
      <c r="C338" s="257">
        <f t="shared" si="281"/>
        <v>3</v>
      </c>
      <c r="D338" s="258" t="str">
        <f t="shared" si="281"/>
        <v>단C</v>
      </c>
      <c r="E338" s="259">
        <f t="shared" si="281"/>
        <v>0</v>
      </c>
      <c r="F338" s="260">
        <f t="shared" si="281"/>
        <v>0.02</v>
      </c>
      <c r="G338" s="259">
        <f t="shared" si="254"/>
        <v>0</v>
      </c>
      <c r="H338" s="260">
        <f t="shared" si="255"/>
        <v>0.6</v>
      </c>
      <c r="I338" s="259">
        <f t="shared" si="239"/>
        <v>0</v>
      </c>
      <c r="J338" s="259">
        <f t="shared" si="256"/>
        <v>1</v>
      </c>
      <c r="K338" s="261">
        <f t="shared" si="257"/>
        <v>1.05</v>
      </c>
      <c r="L338" s="259">
        <f t="shared" si="258"/>
        <v>1</v>
      </c>
      <c r="M338" s="262">
        <f t="shared" si="240"/>
        <v>1E-3</v>
      </c>
      <c r="N338" s="259">
        <f t="shared" si="241"/>
        <v>0</v>
      </c>
      <c r="O338" s="259">
        <f t="shared" si="259"/>
        <v>0</v>
      </c>
      <c r="P338" s="260">
        <f t="shared" si="242"/>
        <v>0.5</v>
      </c>
      <c r="Q338" s="259" t="b">
        <f t="shared" si="260"/>
        <v>0</v>
      </c>
      <c r="R338" s="260">
        <f t="shared" si="261"/>
        <v>0.5</v>
      </c>
      <c r="S338" s="259">
        <f t="shared" si="262"/>
        <v>0</v>
      </c>
      <c r="T338" s="259">
        <f t="shared" si="231"/>
        <v>0</v>
      </c>
      <c r="U338" s="259">
        <f t="shared" si="263"/>
        <v>0</v>
      </c>
      <c r="V338" s="259" t="b">
        <f t="shared" si="243"/>
        <v>1</v>
      </c>
      <c r="W338" s="262">
        <f t="shared" si="244"/>
        <v>1.4E-3</v>
      </c>
      <c r="X338" s="259">
        <f t="shared" si="264"/>
        <v>0</v>
      </c>
      <c r="Y338" s="260">
        <f t="shared" si="232"/>
        <v>0.5</v>
      </c>
      <c r="Z338" s="259">
        <f t="shared" si="265"/>
        <v>0</v>
      </c>
      <c r="AA338" s="259">
        <f t="shared" si="233"/>
        <v>0</v>
      </c>
      <c r="AB338" s="259">
        <f t="shared" si="266"/>
        <v>0</v>
      </c>
      <c r="AC338" s="263">
        <f t="shared" si="245"/>
        <v>0.2</v>
      </c>
      <c r="AD338" s="259">
        <f t="shared" si="267"/>
        <v>0</v>
      </c>
      <c r="AE338" s="259">
        <f t="shared" si="268"/>
        <v>950</v>
      </c>
      <c r="AF338" s="264">
        <f t="shared" si="282"/>
        <v>50</v>
      </c>
      <c r="AG338" s="265">
        <f t="shared" si="282"/>
        <v>1</v>
      </c>
      <c r="AH338" s="265">
        <f t="shared" si="282"/>
        <v>1.1000000000000001</v>
      </c>
      <c r="AI338" s="265">
        <f t="shared" si="282"/>
        <v>1.25</v>
      </c>
      <c r="AJ338" s="278">
        <f t="shared" si="282"/>
        <v>2010</v>
      </c>
      <c r="AK338" s="278">
        <f t="shared" si="269"/>
        <v>20</v>
      </c>
      <c r="AL338" s="260">
        <f t="shared" si="235"/>
        <v>0.02</v>
      </c>
      <c r="AM338" s="260">
        <f t="shared" si="270"/>
        <v>0.19999999999999996</v>
      </c>
      <c r="AN338" s="260">
        <f t="shared" si="271"/>
        <v>0.6</v>
      </c>
      <c r="AO338" s="259">
        <f t="shared" si="272"/>
        <v>39187.5</v>
      </c>
      <c r="AP338" s="261">
        <f t="shared" si="273"/>
        <v>0.6</v>
      </c>
      <c r="AQ338" s="259">
        <f t="shared" si="280"/>
        <v>23512.5</v>
      </c>
      <c r="AR338" s="259">
        <f t="shared" si="274"/>
        <v>3</v>
      </c>
      <c r="AS338" s="262">
        <f t="shared" si="246"/>
        <v>5.9999999999999995E-4</v>
      </c>
      <c r="AT338" s="259">
        <f t="shared" si="247"/>
        <v>1.899999999999999</v>
      </c>
      <c r="AU338" s="259">
        <f t="shared" si="275"/>
        <v>12.2075</v>
      </c>
      <c r="AV338" s="260">
        <f t="shared" si="248"/>
        <v>0</v>
      </c>
      <c r="AW338" s="259">
        <f t="shared" si="276"/>
        <v>12.2075</v>
      </c>
      <c r="AX338" s="259">
        <f t="shared" si="236"/>
        <v>12.989392500000003</v>
      </c>
      <c r="AY338" s="259">
        <f t="shared" si="277"/>
        <v>12.2075</v>
      </c>
      <c r="AZ338" s="92">
        <f t="shared" si="278"/>
        <v>12.2075</v>
      </c>
      <c r="BA338" s="266">
        <f t="shared" si="237"/>
        <v>3</v>
      </c>
      <c r="BB338" s="92">
        <f t="shared" si="279"/>
        <v>36.622500000000002</v>
      </c>
    </row>
    <row r="339" spans="1:54" x14ac:dyDescent="0.2">
      <c r="A339" s="278">
        <f t="shared" si="238"/>
        <v>2030</v>
      </c>
      <c r="B339" s="123">
        <f t="shared" si="253"/>
        <v>12</v>
      </c>
      <c r="C339" s="257">
        <f t="shared" si="281"/>
        <v>4</v>
      </c>
      <c r="D339" s="258" t="str">
        <f t="shared" si="281"/>
        <v>단D</v>
      </c>
      <c r="E339" s="259">
        <f t="shared" si="281"/>
        <v>0</v>
      </c>
      <c r="F339" s="260">
        <f t="shared" si="281"/>
        <v>0.03</v>
      </c>
      <c r="G339" s="259">
        <f t="shared" si="254"/>
        <v>0</v>
      </c>
      <c r="H339" s="260">
        <f t="shared" si="255"/>
        <v>0.6</v>
      </c>
      <c r="I339" s="259">
        <f t="shared" si="239"/>
        <v>0</v>
      </c>
      <c r="J339" s="259">
        <f t="shared" si="256"/>
        <v>1</v>
      </c>
      <c r="K339" s="261">
        <f t="shared" si="257"/>
        <v>1.05</v>
      </c>
      <c r="L339" s="259">
        <f t="shared" si="258"/>
        <v>1</v>
      </c>
      <c r="M339" s="262">
        <f t="shared" si="240"/>
        <v>1E-3</v>
      </c>
      <c r="N339" s="259">
        <f t="shared" si="241"/>
        <v>0</v>
      </c>
      <c r="O339" s="259">
        <f t="shared" si="259"/>
        <v>0</v>
      </c>
      <c r="P339" s="260">
        <f t="shared" si="242"/>
        <v>0.5</v>
      </c>
      <c r="Q339" s="259" t="b">
        <f t="shared" si="260"/>
        <v>0</v>
      </c>
      <c r="R339" s="260">
        <f t="shared" si="261"/>
        <v>0.5</v>
      </c>
      <c r="S339" s="259">
        <f t="shared" si="262"/>
        <v>0</v>
      </c>
      <c r="T339" s="259">
        <f t="shared" si="231"/>
        <v>0</v>
      </c>
      <c r="U339" s="259">
        <f t="shared" si="263"/>
        <v>0</v>
      </c>
      <c r="V339" s="259" t="b">
        <f t="shared" si="243"/>
        <v>1</v>
      </c>
      <c r="W339" s="262">
        <f t="shared" si="244"/>
        <v>1.4E-3</v>
      </c>
      <c r="X339" s="259">
        <f t="shared" si="264"/>
        <v>0</v>
      </c>
      <c r="Y339" s="260">
        <f t="shared" si="232"/>
        <v>0.5</v>
      </c>
      <c r="Z339" s="259">
        <f t="shared" si="265"/>
        <v>0</v>
      </c>
      <c r="AA339" s="259">
        <f t="shared" si="233"/>
        <v>0</v>
      </c>
      <c r="AB339" s="259">
        <f t="shared" si="266"/>
        <v>0</v>
      </c>
      <c r="AC339" s="263">
        <f t="shared" si="245"/>
        <v>0.2</v>
      </c>
      <c r="AD339" s="259">
        <f t="shared" si="267"/>
        <v>0</v>
      </c>
      <c r="AE339" s="259">
        <f t="shared" si="268"/>
        <v>950</v>
      </c>
      <c r="AF339" s="264">
        <f t="shared" si="282"/>
        <v>60</v>
      </c>
      <c r="AG339" s="265">
        <f t="shared" si="282"/>
        <v>1</v>
      </c>
      <c r="AH339" s="265">
        <f t="shared" si="282"/>
        <v>1.1000000000000001</v>
      </c>
      <c r="AI339" s="265">
        <f t="shared" si="282"/>
        <v>1.25</v>
      </c>
      <c r="AJ339" s="278">
        <f t="shared" si="282"/>
        <v>2010</v>
      </c>
      <c r="AK339" s="278">
        <f t="shared" si="269"/>
        <v>20</v>
      </c>
      <c r="AL339" s="260">
        <f t="shared" si="235"/>
        <v>0.02</v>
      </c>
      <c r="AM339" s="260">
        <f t="shared" si="270"/>
        <v>0.19999999999999996</v>
      </c>
      <c r="AN339" s="260">
        <f t="shared" si="271"/>
        <v>0.6</v>
      </c>
      <c r="AO339" s="259">
        <f t="shared" si="272"/>
        <v>47025.000000000007</v>
      </c>
      <c r="AP339" s="261">
        <f t="shared" si="273"/>
        <v>0.6</v>
      </c>
      <c r="AQ339" s="259">
        <f t="shared" si="280"/>
        <v>28215.000000000004</v>
      </c>
      <c r="AR339" s="259">
        <f t="shared" si="274"/>
        <v>4</v>
      </c>
      <c r="AS339" s="262">
        <f t="shared" si="246"/>
        <v>8.0000000000000004E-4</v>
      </c>
      <c r="AT339" s="259">
        <f t="shared" si="247"/>
        <v>7.1000000000000014</v>
      </c>
      <c r="AU339" s="259">
        <f t="shared" si="275"/>
        <v>15.472000000000001</v>
      </c>
      <c r="AV339" s="260">
        <f t="shared" si="248"/>
        <v>0</v>
      </c>
      <c r="AW339" s="259">
        <f t="shared" si="276"/>
        <v>15.472000000000001</v>
      </c>
      <c r="AX339" s="259">
        <f t="shared" si="236"/>
        <v>16.520028000000007</v>
      </c>
      <c r="AY339" s="259">
        <f t="shared" si="277"/>
        <v>15.472000000000001</v>
      </c>
      <c r="AZ339" s="92">
        <f t="shared" si="278"/>
        <v>15.472000000000001</v>
      </c>
      <c r="BA339" s="266">
        <f t="shared" si="237"/>
        <v>4</v>
      </c>
      <c r="BB339" s="92">
        <f t="shared" si="279"/>
        <v>61.888000000000005</v>
      </c>
    </row>
    <row r="340" spans="1:54" x14ac:dyDescent="0.2">
      <c r="A340" s="278">
        <f t="shared" si="238"/>
        <v>2030</v>
      </c>
      <c r="B340" s="123">
        <f t="shared" si="253"/>
        <v>12</v>
      </c>
      <c r="C340" s="257">
        <f t="shared" si="281"/>
        <v>5</v>
      </c>
      <c r="D340" s="258" t="str">
        <f t="shared" si="281"/>
        <v>단E</v>
      </c>
      <c r="E340" s="259">
        <f t="shared" si="281"/>
        <v>0</v>
      </c>
      <c r="F340" s="260">
        <f t="shared" si="281"/>
        <v>0.04</v>
      </c>
      <c r="G340" s="259">
        <f t="shared" si="254"/>
        <v>0</v>
      </c>
      <c r="H340" s="260">
        <f t="shared" si="255"/>
        <v>0.6</v>
      </c>
      <c r="I340" s="259">
        <f t="shared" si="239"/>
        <v>0</v>
      </c>
      <c r="J340" s="259">
        <f t="shared" si="256"/>
        <v>1</v>
      </c>
      <c r="K340" s="261">
        <f t="shared" si="257"/>
        <v>1.05</v>
      </c>
      <c r="L340" s="259">
        <f t="shared" si="258"/>
        <v>1</v>
      </c>
      <c r="M340" s="262">
        <f t="shared" si="240"/>
        <v>1E-3</v>
      </c>
      <c r="N340" s="259">
        <f t="shared" si="241"/>
        <v>0</v>
      </c>
      <c r="O340" s="259">
        <f t="shared" si="259"/>
        <v>0</v>
      </c>
      <c r="P340" s="260">
        <f t="shared" si="242"/>
        <v>0.25</v>
      </c>
      <c r="Q340" s="259" t="b">
        <f t="shared" si="260"/>
        <v>0</v>
      </c>
      <c r="R340" s="260">
        <f t="shared" si="261"/>
        <v>0.25</v>
      </c>
      <c r="S340" s="259">
        <f t="shared" si="262"/>
        <v>0</v>
      </c>
      <c r="T340" s="259">
        <f t="shared" si="231"/>
        <v>0</v>
      </c>
      <c r="U340" s="259">
        <f t="shared" si="263"/>
        <v>0</v>
      </c>
      <c r="V340" s="259" t="b">
        <f t="shared" si="243"/>
        <v>1</v>
      </c>
      <c r="W340" s="262">
        <f t="shared" si="244"/>
        <v>1.4E-3</v>
      </c>
      <c r="X340" s="259">
        <f t="shared" si="264"/>
        <v>0</v>
      </c>
      <c r="Y340" s="260">
        <f t="shared" si="232"/>
        <v>0.25</v>
      </c>
      <c r="Z340" s="259">
        <f t="shared" si="265"/>
        <v>0</v>
      </c>
      <c r="AA340" s="259">
        <f t="shared" si="233"/>
        <v>0</v>
      </c>
      <c r="AB340" s="259">
        <f t="shared" si="266"/>
        <v>0</v>
      </c>
      <c r="AC340" s="263">
        <f t="shared" si="245"/>
        <v>0.2</v>
      </c>
      <c r="AD340" s="259">
        <f t="shared" si="267"/>
        <v>0</v>
      </c>
      <c r="AE340" s="259">
        <f t="shared" si="268"/>
        <v>950</v>
      </c>
      <c r="AF340" s="264">
        <f t="shared" si="282"/>
        <v>85</v>
      </c>
      <c r="AG340" s="265">
        <f t="shared" si="282"/>
        <v>1</v>
      </c>
      <c r="AH340" s="265">
        <f t="shared" si="282"/>
        <v>1.1000000000000001</v>
      </c>
      <c r="AI340" s="265">
        <f t="shared" si="282"/>
        <v>1.25</v>
      </c>
      <c r="AJ340" s="278">
        <f t="shared" si="282"/>
        <v>2010</v>
      </c>
      <c r="AK340" s="278">
        <f t="shared" si="269"/>
        <v>20</v>
      </c>
      <c r="AL340" s="260">
        <f t="shared" si="235"/>
        <v>0.02</v>
      </c>
      <c r="AM340" s="260">
        <f t="shared" si="270"/>
        <v>0.19999999999999996</v>
      </c>
      <c r="AN340" s="260">
        <f t="shared" si="271"/>
        <v>0.6</v>
      </c>
      <c r="AO340" s="259">
        <f t="shared" si="272"/>
        <v>66618.75</v>
      </c>
      <c r="AP340" s="261">
        <f t="shared" si="273"/>
        <v>0.6</v>
      </c>
      <c r="AQ340" s="259">
        <f t="shared" si="280"/>
        <v>39971.25</v>
      </c>
      <c r="AR340" s="259">
        <f t="shared" si="274"/>
        <v>5</v>
      </c>
      <c r="AS340" s="262">
        <f t="shared" si="246"/>
        <v>1E-3</v>
      </c>
      <c r="AT340" s="259">
        <f t="shared" si="247"/>
        <v>14.899999999999999</v>
      </c>
      <c r="AU340" s="259">
        <f t="shared" si="275"/>
        <v>25.071249999999999</v>
      </c>
      <c r="AV340" s="260">
        <f t="shared" si="248"/>
        <v>0</v>
      </c>
      <c r="AW340" s="259">
        <f t="shared" si="276"/>
        <v>25.071249999999999</v>
      </c>
      <c r="AX340" s="259">
        <f t="shared" si="236"/>
        <v>26.810778750000004</v>
      </c>
      <c r="AY340" s="259">
        <f t="shared" si="277"/>
        <v>25.071249999999999</v>
      </c>
      <c r="AZ340" s="92">
        <f t="shared" si="278"/>
        <v>25.071249999999999</v>
      </c>
      <c r="BA340" s="266">
        <f t="shared" si="237"/>
        <v>5</v>
      </c>
      <c r="BB340" s="92">
        <f t="shared" si="279"/>
        <v>125.35624999999999</v>
      </c>
    </row>
    <row r="341" spans="1:54" x14ac:dyDescent="0.2">
      <c r="A341" s="278">
        <f t="shared" si="238"/>
        <v>2030</v>
      </c>
      <c r="B341" s="123">
        <f t="shared" si="253"/>
        <v>12</v>
      </c>
      <c r="C341" s="257">
        <f t="shared" si="281"/>
        <v>6</v>
      </c>
      <c r="D341" s="258" t="str">
        <f t="shared" si="281"/>
        <v>단F</v>
      </c>
      <c r="E341" s="259">
        <f t="shared" si="281"/>
        <v>0</v>
      </c>
      <c r="F341" s="260">
        <f t="shared" si="281"/>
        <v>0.05</v>
      </c>
      <c r="G341" s="259">
        <f t="shared" si="254"/>
        <v>0</v>
      </c>
      <c r="H341" s="260">
        <f t="shared" si="255"/>
        <v>0.6</v>
      </c>
      <c r="I341" s="259">
        <f t="shared" si="239"/>
        <v>0</v>
      </c>
      <c r="J341" s="259">
        <f t="shared" si="256"/>
        <v>1</v>
      </c>
      <c r="K341" s="261">
        <f t="shared" si="257"/>
        <v>1.05</v>
      </c>
      <c r="L341" s="259">
        <f t="shared" si="258"/>
        <v>1</v>
      </c>
      <c r="M341" s="262">
        <f t="shared" si="240"/>
        <v>1E-3</v>
      </c>
      <c r="N341" s="259">
        <f t="shared" si="241"/>
        <v>0</v>
      </c>
      <c r="O341" s="259">
        <f t="shared" si="259"/>
        <v>0</v>
      </c>
      <c r="P341" s="260">
        <f t="shared" si="242"/>
        <v>0</v>
      </c>
      <c r="Q341" s="259" t="b">
        <f t="shared" si="260"/>
        <v>0</v>
      </c>
      <c r="R341" s="260">
        <f t="shared" si="261"/>
        <v>0</v>
      </c>
      <c r="S341" s="259">
        <f t="shared" si="262"/>
        <v>0</v>
      </c>
      <c r="T341" s="259">
        <f t="shared" si="231"/>
        <v>0</v>
      </c>
      <c r="U341" s="259">
        <f t="shared" si="263"/>
        <v>0</v>
      </c>
      <c r="V341" s="259" t="b">
        <f t="shared" si="243"/>
        <v>1</v>
      </c>
      <c r="W341" s="262">
        <f t="shared" si="244"/>
        <v>1.4E-3</v>
      </c>
      <c r="X341" s="259">
        <f t="shared" si="264"/>
        <v>0</v>
      </c>
      <c r="Y341" s="260">
        <f t="shared" si="232"/>
        <v>0</v>
      </c>
      <c r="Z341" s="259">
        <f t="shared" si="265"/>
        <v>0</v>
      </c>
      <c r="AA341" s="259">
        <f t="shared" si="233"/>
        <v>0</v>
      </c>
      <c r="AB341" s="259">
        <f t="shared" si="266"/>
        <v>0</v>
      </c>
      <c r="AC341" s="263">
        <f t="shared" si="245"/>
        <v>0.2</v>
      </c>
      <c r="AD341" s="259">
        <f t="shared" si="267"/>
        <v>0</v>
      </c>
      <c r="AE341" s="259">
        <f t="shared" si="268"/>
        <v>950</v>
      </c>
      <c r="AF341" s="264">
        <f t="shared" si="282"/>
        <v>90</v>
      </c>
      <c r="AG341" s="265">
        <f t="shared" si="282"/>
        <v>1</v>
      </c>
      <c r="AH341" s="265">
        <f t="shared" si="282"/>
        <v>1.1000000000000001</v>
      </c>
      <c r="AI341" s="265">
        <f t="shared" si="282"/>
        <v>1.25</v>
      </c>
      <c r="AJ341" s="278">
        <f t="shared" si="282"/>
        <v>2010</v>
      </c>
      <c r="AK341" s="278">
        <f t="shared" si="269"/>
        <v>20</v>
      </c>
      <c r="AL341" s="260">
        <f t="shared" si="235"/>
        <v>0.02</v>
      </c>
      <c r="AM341" s="260">
        <f t="shared" si="270"/>
        <v>0.19999999999999996</v>
      </c>
      <c r="AN341" s="260">
        <f t="shared" si="271"/>
        <v>0.6</v>
      </c>
      <c r="AO341" s="259">
        <f t="shared" si="272"/>
        <v>70537.5</v>
      </c>
      <c r="AP341" s="261">
        <f t="shared" si="273"/>
        <v>0.6</v>
      </c>
      <c r="AQ341" s="259">
        <f t="shared" si="280"/>
        <v>42322.5</v>
      </c>
      <c r="AR341" s="259">
        <f t="shared" si="274"/>
        <v>5</v>
      </c>
      <c r="AS341" s="262">
        <f t="shared" si="246"/>
        <v>1E-3</v>
      </c>
      <c r="AT341" s="259">
        <f t="shared" si="247"/>
        <v>14.899999999999999</v>
      </c>
      <c r="AU341" s="259">
        <f t="shared" si="275"/>
        <v>27.422499999999999</v>
      </c>
      <c r="AV341" s="260">
        <f t="shared" si="248"/>
        <v>0</v>
      </c>
      <c r="AW341" s="259">
        <f t="shared" si="276"/>
        <v>27.422499999999999</v>
      </c>
      <c r="AX341" s="259">
        <f t="shared" si="236"/>
        <v>29.308177500000014</v>
      </c>
      <c r="AY341" s="259">
        <f t="shared" si="277"/>
        <v>27.422499999999999</v>
      </c>
      <c r="AZ341" s="92">
        <f t="shared" si="278"/>
        <v>27.422499999999999</v>
      </c>
      <c r="BA341" s="266">
        <f t="shared" si="237"/>
        <v>5</v>
      </c>
      <c r="BB341" s="92">
        <f t="shared" si="279"/>
        <v>137.11250000000001</v>
      </c>
    </row>
    <row r="342" spans="1:54" x14ac:dyDescent="0.2">
      <c r="A342" s="278">
        <f t="shared" si="238"/>
        <v>2030</v>
      </c>
      <c r="B342" s="123">
        <f t="shared" si="253"/>
        <v>12</v>
      </c>
      <c r="C342" s="257">
        <f t="shared" ref="C342:F357" si="283">C317</f>
        <v>7</v>
      </c>
      <c r="D342" s="258" t="str">
        <f t="shared" si="283"/>
        <v>장A</v>
      </c>
      <c r="E342" s="259">
        <f t="shared" si="283"/>
        <v>0</v>
      </c>
      <c r="F342" s="260">
        <f t="shared" si="283"/>
        <v>0.01</v>
      </c>
      <c r="G342" s="259">
        <f t="shared" si="254"/>
        <v>0</v>
      </c>
      <c r="H342" s="260">
        <f t="shared" si="255"/>
        <v>0.6</v>
      </c>
      <c r="I342" s="259">
        <f t="shared" si="239"/>
        <v>0</v>
      </c>
      <c r="J342" s="259">
        <f t="shared" si="256"/>
        <v>1</v>
      </c>
      <c r="K342" s="261">
        <f t="shared" si="257"/>
        <v>1.05</v>
      </c>
      <c r="L342" s="259">
        <f t="shared" si="258"/>
        <v>1</v>
      </c>
      <c r="M342" s="262">
        <f t="shared" si="240"/>
        <v>1E-3</v>
      </c>
      <c r="N342" s="259">
        <f t="shared" si="241"/>
        <v>0</v>
      </c>
      <c r="O342" s="259">
        <f t="shared" si="259"/>
        <v>0</v>
      </c>
      <c r="P342" s="260">
        <f t="shared" si="242"/>
        <v>1</v>
      </c>
      <c r="Q342" s="259" t="b">
        <f t="shared" si="260"/>
        <v>0</v>
      </c>
      <c r="R342" s="260">
        <f t="shared" si="261"/>
        <v>1</v>
      </c>
      <c r="S342" s="259">
        <f t="shared" si="262"/>
        <v>0</v>
      </c>
      <c r="T342" s="259">
        <f t="shared" ref="T342:T405" si="284">IF(U317&lt;&gt;0,U317/(1-R317)*(1-R342),O317*(1-R342))*$K342</f>
        <v>0</v>
      </c>
      <c r="U342" s="259">
        <f t="shared" si="263"/>
        <v>0</v>
      </c>
      <c r="V342" s="259" t="b">
        <f t="shared" si="243"/>
        <v>1</v>
      </c>
      <c r="W342" s="262">
        <f t="shared" si="244"/>
        <v>1.4E-3</v>
      </c>
      <c r="X342" s="259">
        <f t="shared" si="264"/>
        <v>0</v>
      </c>
      <c r="Y342" s="260">
        <f t="shared" ref="Y342:Y405" si="285">Y317</f>
        <v>1</v>
      </c>
      <c r="Z342" s="259">
        <f t="shared" si="265"/>
        <v>0</v>
      </c>
      <c r="AA342" s="259">
        <f t="shared" ref="AA342:AA405" si="286">IF(AB317&lt;&gt;0,AB317/(1-Y317)*(1-Y342),X317*(1-Y342))*$K342</f>
        <v>0</v>
      </c>
      <c r="AB342" s="259">
        <f t="shared" si="266"/>
        <v>0</v>
      </c>
      <c r="AC342" s="263">
        <f t="shared" si="245"/>
        <v>0.2</v>
      </c>
      <c r="AD342" s="259">
        <f t="shared" si="267"/>
        <v>0</v>
      </c>
      <c r="AE342" s="259">
        <f t="shared" si="268"/>
        <v>950</v>
      </c>
      <c r="AF342" s="264">
        <f t="shared" ref="AF342:AJ357" si="287">AF317</f>
        <v>30</v>
      </c>
      <c r="AG342" s="265">
        <f t="shared" si="287"/>
        <v>1</v>
      </c>
      <c r="AH342" s="265">
        <f t="shared" si="287"/>
        <v>1.1000000000000001</v>
      </c>
      <c r="AI342" s="265">
        <f t="shared" si="287"/>
        <v>1.25</v>
      </c>
      <c r="AJ342" s="278">
        <f t="shared" si="287"/>
        <v>2010</v>
      </c>
      <c r="AK342" s="278">
        <f t="shared" si="269"/>
        <v>20</v>
      </c>
      <c r="AL342" s="260">
        <f t="shared" ref="AL342:AL405" si="288">AL317</f>
        <v>0.02</v>
      </c>
      <c r="AM342" s="260">
        <f t="shared" si="270"/>
        <v>0.19999999999999996</v>
      </c>
      <c r="AN342" s="260">
        <f t="shared" si="271"/>
        <v>0.6</v>
      </c>
      <c r="AO342" s="259">
        <f t="shared" si="272"/>
        <v>23512.500000000004</v>
      </c>
      <c r="AP342" s="261">
        <f t="shared" si="273"/>
        <v>0.6</v>
      </c>
      <c r="AQ342" s="259">
        <f t="shared" si="280"/>
        <v>14107.500000000002</v>
      </c>
      <c r="AR342" s="259">
        <f t="shared" si="274"/>
        <v>3</v>
      </c>
      <c r="AS342" s="262">
        <f t="shared" si="246"/>
        <v>5.9999999999999995E-4</v>
      </c>
      <c r="AT342" s="259">
        <f t="shared" si="247"/>
        <v>1.899999999999999</v>
      </c>
      <c r="AU342" s="259">
        <f t="shared" si="275"/>
        <v>6.5645000000000024</v>
      </c>
      <c r="AV342" s="260">
        <f t="shared" si="248"/>
        <v>0</v>
      </c>
      <c r="AW342" s="259">
        <f t="shared" si="276"/>
        <v>6.5645000000000024</v>
      </c>
      <c r="AX342" s="259">
        <f t="shared" ref="AX342:AX405" si="289">IF(AY317&lt;&gt;0,AY317/(1-AV317)*(1-AV342),AU317*(1-AV342))*$K342</f>
        <v>6.9956355000000032</v>
      </c>
      <c r="AY342" s="259">
        <f t="shared" si="277"/>
        <v>6.5645000000000024</v>
      </c>
      <c r="AZ342" s="92">
        <f t="shared" si="278"/>
        <v>6.5645000000000024</v>
      </c>
      <c r="BA342" s="266">
        <f t="shared" ref="BA342:BA405" si="290">BA317</f>
        <v>5</v>
      </c>
      <c r="BB342" s="92">
        <f t="shared" si="279"/>
        <v>32.822500000000012</v>
      </c>
    </row>
    <row r="343" spans="1:54" x14ac:dyDescent="0.2">
      <c r="A343" s="278">
        <f t="shared" si="238"/>
        <v>2030</v>
      </c>
      <c r="B343" s="123">
        <f t="shared" si="253"/>
        <v>12</v>
      </c>
      <c r="C343" s="257">
        <f t="shared" si="283"/>
        <v>8</v>
      </c>
      <c r="D343" s="258" t="str">
        <f t="shared" si="283"/>
        <v>장B</v>
      </c>
      <c r="E343" s="259">
        <f t="shared" si="283"/>
        <v>0</v>
      </c>
      <c r="F343" s="260">
        <f t="shared" si="283"/>
        <v>0.02</v>
      </c>
      <c r="G343" s="259">
        <f t="shared" si="254"/>
        <v>0</v>
      </c>
      <c r="H343" s="260">
        <f t="shared" si="255"/>
        <v>0.6</v>
      </c>
      <c r="I343" s="259">
        <f t="shared" si="239"/>
        <v>0</v>
      </c>
      <c r="J343" s="259">
        <f t="shared" si="256"/>
        <v>1</v>
      </c>
      <c r="K343" s="261">
        <f t="shared" si="257"/>
        <v>1.05</v>
      </c>
      <c r="L343" s="259">
        <f t="shared" si="258"/>
        <v>1</v>
      </c>
      <c r="M343" s="262">
        <f t="shared" si="240"/>
        <v>1E-3</v>
      </c>
      <c r="N343" s="259">
        <f t="shared" si="241"/>
        <v>0</v>
      </c>
      <c r="O343" s="259">
        <f t="shared" si="259"/>
        <v>0</v>
      </c>
      <c r="P343" s="260">
        <f t="shared" si="242"/>
        <v>0.75</v>
      </c>
      <c r="Q343" s="259" t="b">
        <f t="shared" si="260"/>
        <v>0</v>
      </c>
      <c r="R343" s="260">
        <f t="shared" si="261"/>
        <v>0.75</v>
      </c>
      <c r="S343" s="259">
        <f t="shared" si="262"/>
        <v>0</v>
      </c>
      <c r="T343" s="259">
        <f t="shared" si="284"/>
        <v>0</v>
      </c>
      <c r="U343" s="259">
        <f t="shared" si="263"/>
        <v>0</v>
      </c>
      <c r="V343" s="259" t="b">
        <f t="shared" si="243"/>
        <v>1</v>
      </c>
      <c r="W343" s="262">
        <f t="shared" si="244"/>
        <v>1.4E-3</v>
      </c>
      <c r="X343" s="259">
        <f t="shared" si="264"/>
        <v>0</v>
      </c>
      <c r="Y343" s="260">
        <f t="shared" si="285"/>
        <v>0.75</v>
      </c>
      <c r="Z343" s="259">
        <f t="shared" si="265"/>
        <v>0</v>
      </c>
      <c r="AA343" s="259">
        <f t="shared" si="286"/>
        <v>0</v>
      </c>
      <c r="AB343" s="259">
        <f t="shared" si="266"/>
        <v>0</v>
      </c>
      <c r="AC343" s="263">
        <f t="shared" si="245"/>
        <v>0.2</v>
      </c>
      <c r="AD343" s="259">
        <f t="shared" si="267"/>
        <v>0</v>
      </c>
      <c r="AE343" s="259">
        <f t="shared" si="268"/>
        <v>950</v>
      </c>
      <c r="AF343" s="264">
        <f t="shared" si="287"/>
        <v>50</v>
      </c>
      <c r="AG343" s="265">
        <f t="shared" si="287"/>
        <v>1</v>
      </c>
      <c r="AH343" s="265">
        <f t="shared" si="287"/>
        <v>1.1000000000000001</v>
      </c>
      <c r="AI343" s="265">
        <f t="shared" si="287"/>
        <v>1.25</v>
      </c>
      <c r="AJ343" s="278">
        <f t="shared" si="287"/>
        <v>2010</v>
      </c>
      <c r="AK343" s="278">
        <f t="shared" si="269"/>
        <v>20</v>
      </c>
      <c r="AL343" s="260">
        <f t="shared" si="288"/>
        <v>0.02</v>
      </c>
      <c r="AM343" s="260">
        <f t="shared" si="270"/>
        <v>0.19999999999999996</v>
      </c>
      <c r="AN343" s="260">
        <f t="shared" si="271"/>
        <v>0.6</v>
      </c>
      <c r="AO343" s="259">
        <f t="shared" si="272"/>
        <v>39187.5</v>
      </c>
      <c r="AP343" s="261">
        <f t="shared" si="273"/>
        <v>0.6</v>
      </c>
      <c r="AQ343" s="259">
        <f t="shared" si="280"/>
        <v>23512.5</v>
      </c>
      <c r="AR343" s="259">
        <f t="shared" si="274"/>
        <v>3</v>
      </c>
      <c r="AS343" s="262">
        <f t="shared" si="246"/>
        <v>5.9999999999999995E-4</v>
      </c>
      <c r="AT343" s="259">
        <f t="shared" si="247"/>
        <v>1.899999999999999</v>
      </c>
      <c r="AU343" s="259">
        <f t="shared" si="275"/>
        <v>12.2075</v>
      </c>
      <c r="AV343" s="260">
        <f t="shared" si="248"/>
        <v>0</v>
      </c>
      <c r="AW343" s="259">
        <f t="shared" si="276"/>
        <v>12.2075</v>
      </c>
      <c r="AX343" s="259">
        <f t="shared" si="289"/>
        <v>12.989392500000003</v>
      </c>
      <c r="AY343" s="259">
        <f t="shared" si="277"/>
        <v>12.2075</v>
      </c>
      <c r="AZ343" s="92">
        <f t="shared" si="278"/>
        <v>12.2075</v>
      </c>
      <c r="BA343" s="266">
        <f t="shared" si="290"/>
        <v>4</v>
      </c>
      <c r="BB343" s="92">
        <f t="shared" si="279"/>
        <v>48.83</v>
      </c>
    </row>
    <row r="344" spans="1:54" x14ac:dyDescent="0.2">
      <c r="A344" s="278">
        <f t="shared" ref="A344:A407" si="291">A319+1</f>
        <v>2030</v>
      </c>
      <c r="B344" s="123">
        <f t="shared" si="253"/>
        <v>12</v>
      </c>
      <c r="C344" s="257">
        <f t="shared" si="283"/>
        <v>9</v>
      </c>
      <c r="D344" s="258" t="str">
        <f t="shared" si="283"/>
        <v>장C</v>
      </c>
      <c r="E344" s="259">
        <f t="shared" si="283"/>
        <v>0</v>
      </c>
      <c r="F344" s="260">
        <f t="shared" si="283"/>
        <v>0.01</v>
      </c>
      <c r="G344" s="259">
        <f t="shared" si="254"/>
        <v>0</v>
      </c>
      <c r="H344" s="260">
        <f t="shared" si="255"/>
        <v>0.6</v>
      </c>
      <c r="I344" s="259">
        <f t="shared" ref="I344:I407" si="292">G344*H344</f>
        <v>0</v>
      </c>
      <c r="J344" s="259">
        <f t="shared" si="256"/>
        <v>1</v>
      </c>
      <c r="K344" s="261">
        <f t="shared" si="257"/>
        <v>1.05</v>
      </c>
      <c r="L344" s="259">
        <f t="shared" si="258"/>
        <v>1</v>
      </c>
      <c r="M344" s="262">
        <f t="shared" ref="M344:M407" si="293">INDEX($D$39:$D$42,L344)</f>
        <v>1E-3</v>
      </c>
      <c r="N344" s="259">
        <f t="shared" ref="N344:N407" si="294">INDEX($E$39:$E$42,L344)</f>
        <v>0</v>
      </c>
      <c r="O344" s="259">
        <f t="shared" si="259"/>
        <v>0</v>
      </c>
      <c r="P344" s="260">
        <f t="shared" ref="P344:P407" si="295">P319</f>
        <v>0.75</v>
      </c>
      <c r="Q344" s="259" t="b">
        <f t="shared" si="260"/>
        <v>0</v>
      </c>
      <c r="R344" s="260">
        <f t="shared" si="261"/>
        <v>0.75</v>
      </c>
      <c r="S344" s="259">
        <f t="shared" si="262"/>
        <v>0</v>
      </c>
      <c r="T344" s="259">
        <f t="shared" si="284"/>
        <v>0</v>
      </c>
      <c r="U344" s="259">
        <f t="shared" si="263"/>
        <v>0</v>
      </c>
      <c r="V344" s="259" t="b">
        <f t="shared" ref="V344:V407" si="296">V319</f>
        <v>1</v>
      </c>
      <c r="W344" s="262">
        <f t="shared" ref="W344:W407" si="297">$E$49</f>
        <v>1.4E-3</v>
      </c>
      <c r="X344" s="259">
        <f t="shared" si="264"/>
        <v>0</v>
      </c>
      <c r="Y344" s="260">
        <f t="shared" si="285"/>
        <v>0.75</v>
      </c>
      <c r="Z344" s="259">
        <f t="shared" si="265"/>
        <v>0</v>
      </c>
      <c r="AA344" s="259">
        <f t="shared" si="286"/>
        <v>0</v>
      </c>
      <c r="AB344" s="259">
        <f t="shared" si="266"/>
        <v>0</v>
      </c>
      <c r="AC344" s="263">
        <f t="shared" ref="AC344:AC407" si="298">$E$51</f>
        <v>0.2</v>
      </c>
      <c r="AD344" s="259">
        <f t="shared" si="267"/>
        <v>0</v>
      </c>
      <c r="AE344" s="259">
        <f t="shared" si="268"/>
        <v>950</v>
      </c>
      <c r="AF344" s="264">
        <f t="shared" si="287"/>
        <v>60</v>
      </c>
      <c r="AG344" s="265">
        <f t="shared" si="287"/>
        <v>1</v>
      </c>
      <c r="AH344" s="265">
        <f t="shared" si="287"/>
        <v>1.1000000000000001</v>
      </c>
      <c r="AI344" s="265">
        <f t="shared" si="287"/>
        <v>1.25</v>
      </c>
      <c r="AJ344" s="278">
        <f t="shared" si="287"/>
        <v>2010</v>
      </c>
      <c r="AK344" s="278">
        <f t="shared" si="269"/>
        <v>20</v>
      </c>
      <c r="AL344" s="260">
        <f t="shared" si="288"/>
        <v>0.02</v>
      </c>
      <c r="AM344" s="260">
        <f t="shared" si="270"/>
        <v>0.19999999999999996</v>
      </c>
      <c r="AN344" s="260">
        <f t="shared" si="271"/>
        <v>0.6</v>
      </c>
      <c r="AO344" s="259">
        <f t="shared" si="272"/>
        <v>47025.000000000007</v>
      </c>
      <c r="AP344" s="261">
        <f t="shared" si="273"/>
        <v>0.6</v>
      </c>
      <c r="AQ344" s="259">
        <f t="shared" si="280"/>
        <v>28215.000000000004</v>
      </c>
      <c r="AR344" s="259">
        <f t="shared" si="274"/>
        <v>4</v>
      </c>
      <c r="AS344" s="262">
        <f t="shared" ref="AS344:AS407" si="299">INDEX($I$39:$I$44,AR344)</f>
        <v>8.0000000000000004E-4</v>
      </c>
      <c r="AT344" s="259">
        <f t="shared" ref="AT344:AT407" si="300">INDEX($J$39:$J$44,AR344)</f>
        <v>7.1000000000000014</v>
      </c>
      <c r="AU344" s="259">
        <f t="shared" si="275"/>
        <v>15.472000000000001</v>
      </c>
      <c r="AV344" s="260">
        <f t="shared" ref="AV344:AV407" si="301">AV319</f>
        <v>0</v>
      </c>
      <c r="AW344" s="259">
        <f t="shared" si="276"/>
        <v>15.472000000000001</v>
      </c>
      <c r="AX344" s="259">
        <f t="shared" si="289"/>
        <v>16.520028000000007</v>
      </c>
      <c r="AY344" s="259">
        <f t="shared" si="277"/>
        <v>15.472000000000001</v>
      </c>
      <c r="AZ344" s="92">
        <f t="shared" si="278"/>
        <v>15.472000000000001</v>
      </c>
      <c r="BA344" s="266">
        <f t="shared" si="290"/>
        <v>3</v>
      </c>
      <c r="BB344" s="92">
        <f t="shared" si="279"/>
        <v>46.416000000000004</v>
      </c>
    </row>
    <row r="345" spans="1:54" x14ac:dyDescent="0.2">
      <c r="A345" s="278">
        <f t="shared" si="291"/>
        <v>2030</v>
      </c>
      <c r="B345" s="123">
        <f t="shared" si="253"/>
        <v>12</v>
      </c>
      <c r="C345" s="257">
        <f t="shared" si="283"/>
        <v>10</v>
      </c>
      <c r="D345" s="258" t="str">
        <f t="shared" si="283"/>
        <v>장D</v>
      </c>
      <c r="E345" s="259">
        <f t="shared" si="283"/>
        <v>0</v>
      </c>
      <c r="F345" s="260">
        <f t="shared" si="283"/>
        <v>0.03</v>
      </c>
      <c r="G345" s="259">
        <f t="shared" si="254"/>
        <v>0</v>
      </c>
      <c r="H345" s="260">
        <f t="shared" si="255"/>
        <v>0.6</v>
      </c>
      <c r="I345" s="259">
        <f t="shared" si="292"/>
        <v>0</v>
      </c>
      <c r="J345" s="259">
        <f t="shared" si="256"/>
        <v>1</v>
      </c>
      <c r="K345" s="261">
        <f t="shared" si="257"/>
        <v>1.05</v>
      </c>
      <c r="L345" s="259">
        <f t="shared" si="258"/>
        <v>1</v>
      </c>
      <c r="M345" s="262">
        <f t="shared" si="293"/>
        <v>1E-3</v>
      </c>
      <c r="N345" s="259">
        <f t="shared" si="294"/>
        <v>0</v>
      </c>
      <c r="O345" s="259">
        <f t="shared" si="259"/>
        <v>0</v>
      </c>
      <c r="P345" s="260">
        <f t="shared" si="295"/>
        <v>0</v>
      </c>
      <c r="Q345" s="259" t="b">
        <f t="shared" si="260"/>
        <v>0</v>
      </c>
      <c r="R345" s="260">
        <f t="shared" si="261"/>
        <v>0</v>
      </c>
      <c r="S345" s="259">
        <f t="shared" si="262"/>
        <v>0</v>
      </c>
      <c r="T345" s="259">
        <f t="shared" si="284"/>
        <v>0</v>
      </c>
      <c r="U345" s="259">
        <f t="shared" si="263"/>
        <v>0</v>
      </c>
      <c r="V345" s="259" t="b">
        <f t="shared" si="296"/>
        <v>1</v>
      </c>
      <c r="W345" s="262">
        <f t="shared" si="297"/>
        <v>1.4E-3</v>
      </c>
      <c r="X345" s="259">
        <f t="shared" si="264"/>
        <v>0</v>
      </c>
      <c r="Y345" s="260">
        <f t="shared" si="285"/>
        <v>0</v>
      </c>
      <c r="Z345" s="259">
        <f t="shared" si="265"/>
        <v>0</v>
      </c>
      <c r="AA345" s="259">
        <f t="shared" si="286"/>
        <v>0</v>
      </c>
      <c r="AB345" s="259">
        <f t="shared" si="266"/>
        <v>0</v>
      </c>
      <c r="AC345" s="263">
        <f t="shared" si="298"/>
        <v>0.2</v>
      </c>
      <c r="AD345" s="259">
        <f t="shared" si="267"/>
        <v>0</v>
      </c>
      <c r="AE345" s="259">
        <f t="shared" si="268"/>
        <v>950</v>
      </c>
      <c r="AF345" s="264">
        <f t="shared" si="287"/>
        <v>90</v>
      </c>
      <c r="AG345" s="265">
        <f t="shared" si="287"/>
        <v>1</v>
      </c>
      <c r="AH345" s="265">
        <f t="shared" si="287"/>
        <v>1.1000000000000001</v>
      </c>
      <c r="AI345" s="265">
        <f t="shared" si="287"/>
        <v>1.25</v>
      </c>
      <c r="AJ345" s="278">
        <f t="shared" si="287"/>
        <v>2010</v>
      </c>
      <c r="AK345" s="278">
        <f t="shared" si="269"/>
        <v>20</v>
      </c>
      <c r="AL345" s="260">
        <f t="shared" si="288"/>
        <v>0.02</v>
      </c>
      <c r="AM345" s="260">
        <f t="shared" si="270"/>
        <v>0.19999999999999996</v>
      </c>
      <c r="AN345" s="260">
        <f t="shared" si="271"/>
        <v>0.6</v>
      </c>
      <c r="AO345" s="259">
        <f t="shared" si="272"/>
        <v>70537.5</v>
      </c>
      <c r="AP345" s="261">
        <f t="shared" si="273"/>
        <v>0.6</v>
      </c>
      <c r="AQ345" s="259">
        <f t="shared" si="280"/>
        <v>42322.5</v>
      </c>
      <c r="AR345" s="259">
        <f t="shared" si="274"/>
        <v>5</v>
      </c>
      <c r="AS345" s="262">
        <f t="shared" si="299"/>
        <v>1E-3</v>
      </c>
      <c r="AT345" s="259">
        <f t="shared" si="300"/>
        <v>14.899999999999999</v>
      </c>
      <c r="AU345" s="259">
        <f t="shared" si="275"/>
        <v>27.422499999999999</v>
      </c>
      <c r="AV345" s="260">
        <f t="shared" si="301"/>
        <v>0</v>
      </c>
      <c r="AW345" s="259">
        <f t="shared" si="276"/>
        <v>27.422499999999999</v>
      </c>
      <c r="AX345" s="259">
        <f t="shared" si="289"/>
        <v>29.308177500000014</v>
      </c>
      <c r="AY345" s="259">
        <f t="shared" si="277"/>
        <v>27.422499999999999</v>
      </c>
      <c r="AZ345" s="92">
        <f t="shared" si="278"/>
        <v>27.422499999999999</v>
      </c>
      <c r="BA345" s="266">
        <f t="shared" si="290"/>
        <v>2</v>
      </c>
      <c r="BB345" s="92">
        <f t="shared" si="279"/>
        <v>54.844999999999999</v>
      </c>
    </row>
    <row r="346" spans="1:54" x14ac:dyDescent="0.2">
      <c r="A346" s="278">
        <f t="shared" si="291"/>
        <v>2030</v>
      </c>
      <c r="B346" s="123">
        <f t="shared" si="253"/>
        <v>12</v>
      </c>
      <c r="C346" s="257">
        <f t="shared" si="283"/>
        <v>11</v>
      </c>
      <c r="D346" s="258" t="str">
        <f t="shared" si="283"/>
        <v>미등록A</v>
      </c>
      <c r="E346" s="259">
        <f t="shared" si="283"/>
        <v>0</v>
      </c>
      <c r="F346" s="260">
        <f t="shared" si="283"/>
        <v>0.01</v>
      </c>
      <c r="G346" s="259">
        <f t="shared" si="254"/>
        <v>0</v>
      </c>
      <c r="H346" s="260">
        <f t="shared" si="255"/>
        <v>0.6</v>
      </c>
      <c r="I346" s="259">
        <f t="shared" si="292"/>
        <v>0</v>
      </c>
      <c r="J346" s="259">
        <f t="shared" si="256"/>
        <v>1</v>
      </c>
      <c r="K346" s="261">
        <f t="shared" si="257"/>
        <v>1.05</v>
      </c>
      <c r="L346" s="259">
        <f t="shared" si="258"/>
        <v>1</v>
      </c>
      <c r="M346" s="262">
        <f t="shared" si="293"/>
        <v>1E-3</v>
      </c>
      <c r="N346" s="259">
        <f t="shared" si="294"/>
        <v>0</v>
      </c>
      <c r="O346" s="259">
        <f t="shared" si="259"/>
        <v>0</v>
      </c>
      <c r="P346" s="260">
        <f t="shared" si="295"/>
        <v>0</v>
      </c>
      <c r="Q346" s="259" t="b">
        <f t="shared" si="260"/>
        <v>0</v>
      </c>
      <c r="R346" s="260">
        <f t="shared" si="261"/>
        <v>0</v>
      </c>
      <c r="S346" s="259">
        <f t="shared" si="262"/>
        <v>0</v>
      </c>
      <c r="T346" s="259">
        <f t="shared" si="284"/>
        <v>0</v>
      </c>
      <c r="U346" s="259">
        <f t="shared" si="263"/>
        <v>0</v>
      </c>
      <c r="V346" s="259" t="b">
        <f t="shared" si="296"/>
        <v>1</v>
      </c>
      <c r="W346" s="262">
        <f t="shared" si="297"/>
        <v>1.4E-3</v>
      </c>
      <c r="X346" s="259">
        <f t="shared" si="264"/>
        <v>0</v>
      </c>
      <c r="Y346" s="260">
        <f t="shared" si="285"/>
        <v>0</v>
      </c>
      <c r="Z346" s="259">
        <f t="shared" si="265"/>
        <v>0</v>
      </c>
      <c r="AA346" s="259">
        <f t="shared" si="286"/>
        <v>0</v>
      </c>
      <c r="AB346" s="259">
        <f t="shared" si="266"/>
        <v>0</v>
      </c>
      <c r="AC346" s="263">
        <f t="shared" si="298"/>
        <v>0.2</v>
      </c>
      <c r="AD346" s="259">
        <f t="shared" si="267"/>
        <v>0</v>
      </c>
      <c r="AE346" s="259">
        <f t="shared" si="268"/>
        <v>950</v>
      </c>
      <c r="AF346" s="264">
        <f t="shared" si="287"/>
        <v>92</v>
      </c>
      <c r="AG346" s="265">
        <f t="shared" si="287"/>
        <v>1</v>
      </c>
      <c r="AH346" s="265">
        <f t="shared" si="287"/>
        <v>1.1000000000000001</v>
      </c>
      <c r="AI346" s="265">
        <f t="shared" si="287"/>
        <v>1.24</v>
      </c>
      <c r="AJ346" s="278">
        <f t="shared" si="287"/>
        <v>1988</v>
      </c>
      <c r="AK346" s="278">
        <f t="shared" si="269"/>
        <v>42</v>
      </c>
      <c r="AL346" s="260">
        <f t="shared" si="288"/>
        <v>0.02</v>
      </c>
      <c r="AM346" s="260">
        <f t="shared" si="270"/>
        <v>0.19999999999999996</v>
      </c>
      <c r="AN346" s="260">
        <f t="shared" si="271"/>
        <v>0.19999999999999996</v>
      </c>
      <c r="AO346" s="259">
        <f t="shared" si="272"/>
        <v>23842.719999999998</v>
      </c>
      <c r="AP346" s="261">
        <f t="shared" si="273"/>
        <v>0.6</v>
      </c>
      <c r="AQ346" s="259">
        <f t="shared" si="280"/>
        <v>14305.631999999998</v>
      </c>
      <c r="AR346" s="259">
        <f t="shared" si="274"/>
        <v>3</v>
      </c>
      <c r="AS346" s="262">
        <f t="shared" si="299"/>
        <v>5.9999999999999995E-4</v>
      </c>
      <c r="AT346" s="259">
        <f t="shared" si="300"/>
        <v>1.899999999999999</v>
      </c>
      <c r="AU346" s="259">
        <f t="shared" si="275"/>
        <v>6.6833791999999992</v>
      </c>
      <c r="AV346" s="260">
        <f t="shared" si="301"/>
        <v>0</v>
      </c>
      <c r="AW346" s="259">
        <f t="shared" si="276"/>
        <v>6.6833791999999992</v>
      </c>
      <c r="AX346" s="259">
        <f t="shared" si="289"/>
        <v>6.827810303999998</v>
      </c>
      <c r="AY346" s="259">
        <f t="shared" si="277"/>
        <v>6.6833791999999992</v>
      </c>
      <c r="AZ346" s="92">
        <f t="shared" si="278"/>
        <v>6.6833791999999992</v>
      </c>
      <c r="BA346" s="266">
        <f t="shared" si="290"/>
        <v>1</v>
      </c>
      <c r="BB346" s="92">
        <f t="shared" si="279"/>
        <v>6.6833791999999992</v>
      </c>
    </row>
    <row r="347" spans="1:54" x14ac:dyDescent="0.2">
      <c r="A347" s="278">
        <f t="shared" si="291"/>
        <v>2030</v>
      </c>
      <c r="B347" s="123">
        <f t="shared" si="253"/>
        <v>12</v>
      </c>
      <c r="C347" s="257">
        <f t="shared" si="283"/>
        <v>12</v>
      </c>
      <c r="D347" s="258">
        <f t="shared" si="283"/>
        <v>0</v>
      </c>
      <c r="E347" s="259">
        <f t="shared" si="283"/>
        <v>0</v>
      </c>
      <c r="F347" s="260">
        <f t="shared" si="283"/>
        <v>0</v>
      </c>
      <c r="G347" s="259">
        <f t="shared" si="254"/>
        <v>0</v>
      </c>
      <c r="H347" s="260">
        <f t="shared" si="255"/>
        <v>0.6</v>
      </c>
      <c r="I347" s="259">
        <f t="shared" si="292"/>
        <v>0</v>
      </c>
      <c r="J347" s="259">
        <f t="shared" si="256"/>
        <v>1</v>
      </c>
      <c r="K347" s="261">
        <f t="shared" si="257"/>
        <v>1.05</v>
      </c>
      <c r="L347" s="259">
        <f t="shared" si="258"/>
        <v>1</v>
      </c>
      <c r="M347" s="262">
        <f t="shared" si="293"/>
        <v>1E-3</v>
      </c>
      <c r="N347" s="259">
        <f t="shared" si="294"/>
        <v>0</v>
      </c>
      <c r="O347" s="259">
        <f t="shared" si="259"/>
        <v>0</v>
      </c>
      <c r="P347" s="260">
        <f t="shared" si="295"/>
        <v>0</v>
      </c>
      <c r="Q347" s="259" t="b">
        <f t="shared" si="260"/>
        <v>0</v>
      </c>
      <c r="R347" s="260">
        <f t="shared" si="261"/>
        <v>0</v>
      </c>
      <c r="S347" s="259">
        <f t="shared" si="262"/>
        <v>0</v>
      </c>
      <c r="T347" s="259">
        <f t="shared" si="284"/>
        <v>0</v>
      </c>
      <c r="U347" s="259">
        <f t="shared" si="263"/>
        <v>0</v>
      </c>
      <c r="V347" s="259">
        <f t="shared" si="296"/>
        <v>0</v>
      </c>
      <c r="W347" s="262">
        <f t="shared" si="297"/>
        <v>1.4E-3</v>
      </c>
      <c r="X347" s="259">
        <f t="shared" si="264"/>
        <v>0</v>
      </c>
      <c r="Y347" s="260">
        <f t="shared" si="285"/>
        <v>0</v>
      </c>
      <c r="Z347" s="259">
        <f t="shared" si="265"/>
        <v>0</v>
      </c>
      <c r="AA347" s="259">
        <f t="shared" si="286"/>
        <v>0</v>
      </c>
      <c r="AB347" s="259">
        <f t="shared" si="266"/>
        <v>0</v>
      </c>
      <c r="AC347" s="263">
        <f t="shared" si="298"/>
        <v>0.2</v>
      </c>
      <c r="AD347" s="259">
        <f t="shared" si="267"/>
        <v>0</v>
      </c>
      <c r="AE347" s="259">
        <f t="shared" si="268"/>
        <v>950</v>
      </c>
      <c r="AF347" s="264">
        <f t="shared" si="287"/>
        <v>0</v>
      </c>
      <c r="AG347" s="265">
        <f t="shared" si="287"/>
        <v>0</v>
      </c>
      <c r="AH347" s="265">
        <f t="shared" si="287"/>
        <v>0</v>
      </c>
      <c r="AI347" s="265">
        <f t="shared" si="287"/>
        <v>0</v>
      </c>
      <c r="AJ347" s="278">
        <f t="shared" si="287"/>
        <v>0</v>
      </c>
      <c r="AK347" s="278">
        <f t="shared" si="269"/>
        <v>2030</v>
      </c>
      <c r="AL347" s="260">
        <f t="shared" si="288"/>
        <v>0</v>
      </c>
      <c r="AM347" s="260">
        <f t="shared" si="270"/>
        <v>0</v>
      </c>
      <c r="AN347" s="260">
        <f t="shared" si="271"/>
        <v>1</v>
      </c>
      <c r="AO347" s="259">
        <f t="shared" si="272"/>
        <v>0</v>
      </c>
      <c r="AP347" s="261">
        <f t="shared" si="273"/>
        <v>0.6</v>
      </c>
      <c r="AQ347" s="259">
        <f t="shared" si="280"/>
        <v>0</v>
      </c>
      <c r="AR347" s="259">
        <f t="shared" si="274"/>
        <v>1</v>
      </c>
      <c r="AS347" s="262">
        <f t="shared" si="299"/>
        <v>4.0000000000000002E-4</v>
      </c>
      <c r="AT347" s="259">
        <f t="shared" si="300"/>
        <v>0</v>
      </c>
      <c r="AU347" s="259">
        <f t="shared" si="275"/>
        <v>0</v>
      </c>
      <c r="AV347" s="260">
        <f t="shared" si="301"/>
        <v>0</v>
      </c>
      <c r="AW347" s="259">
        <f t="shared" si="276"/>
        <v>0</v>
      </c>
      <c r="AX347" s="259">
        <f t="shared" si="289"/>
        <v>0</v>
      </c>
      <c r="AY347" s="259">
        <f t="shared" si="277"/>
        <v>0</v>
      </c>
      <c r="AZ347" s="92">
        <f t="shared" si="278"/>
        <v>0</v>
      </c>
      <c r="BA347" s="266">
        <f t="shared" si="290"/>
        <v>0</v>
      </c>
      <c r="BB347" s="92">
        <f t="shared" si="279"/>
        <v>0</v>
      </c>
    </row>
    <row r="348" spans="1:54" x14ac:dyDescent="0.2">
      <c r="A348" s="278">
        <f t="shared" si="291"/>
        <v>2030</v>
      </c>
      <c r="B348" s="123">
        <f t="shared" si="253"/>
        <v>12</v>
      </c>
      <c r="C348" s="257">
        <f t="shared" si="283"/>
        <v>13</v>
      </c>
      <c r="D348" s="258">
        <f t="shared" si="283"/>
        <v>0</v>
      </c>
      <c r="E348" s="259">
        <f t="shared" si="283"/>
        <v>0</v>
      </c>
      <c r="F348" s="260">
        <f t="shared" si="283"/>
        <v>0</v>
      </c>
      <c r="G348" s="259">
        <f t="shared" si="254"/>
        <v>0</v>
      </c>
      <c r="H348" s="260">
        <f t="shared" si="255"/>
        <v>0.6</v>
      </c>
      <c r="I348" s="259">
        <f t="shared" si="292"/>
        <v>0</v>
      </c>
      <c r="J348" s="259">
        <f t="shared" si="256"/>
        <v>1</v>
      </c>
      <c r="K348" s="261">
        <f t="shared" si="257"/>
        <v>1.05</v>
      </c>
      <c r="L348" s="259">
        <f t="shared" si="258"/>
        <v>1</v>
      </c>
      <c r="M348" s="262">
        <f t="shared" si="293"/>
        <v>1E-3</v>
      </c>
      <c r="N348" s="259">
        <f t="shared" si="294"/>
        <v>0</v>
      </c>
      <c r="O348" s="259">
        <f t="shared" si="259"/>
        <v>0</v>
      </c>
      <c r="P348" s="260">
        <f t="shared" si="295"/>
        <v>0</v>
      </c>
      <c r="Q348" s="259" t="b">
        <f t="shared" si="260"/>
        <v>0</v>
      </c>
      <c r="R348" s="260">
        <f t="shared" si="261"/>
        <v>0</v>
      </c>
      <c r="S348" s="259">
        <f t="shared" si="262"/>
        <v>0</v>
      </c>
      <c r="T348" s="259">
        <f t="shared" si="284"/>
        <v>0</v>
      </c>
      <c r="U348" s="259">
        <f t="shared" si="263"/>
        <v>0</v>
      </c>
      <c r="V348" s="259">
        <f t="shared" si="296"/>
        <v>0</v>
      </c>
      <c r="W348" s="262">
        <f t="shared" si="297"/>
        <v>1.4E-3</v>
      </c>
      <c r="X348" s="259">
        <f t="shared" si="264"/>
        <v>0</v>
      </c>
      <c r="Y348" s="260">
        <f t="shared" si="285"/>
        <v>0</v>
      </c>
      <c r="Z348" s="259">
        <f t="shared" si="265"/>
        <v>0</v>
      </c>
      <c r="AA348" s="259">
        <f t="shared" si="286"/>
        <v>0</v>
      </c>
      <c r="AB348" s="259">
        <f t="shared" si="266"/>
        <v>0</v>
      </c>
      <c r="AC348" s="263">
        <f t="shared" si="298"/>
        <v>0.2</v>
      </c>
      <c r="AD348" s="259">
        <f t="shared" si="267"/>
        <v>0</v>
      </c>
      <c r="AE348" s="259">
        <f t="shared" si="268"/>
        <v>950</v>
      </c>
      <c r="AF348" s="264">
        <f t="shared" si="287"/>
        <v>0</v>
      </c>
      <c r="AG348" s="265">
        <f t="shared" si="287"/>
        <v>0</v>
      </c>
      <c r="AH348" s="265">
        <f t="shared" si="287"/>
        <v>0</v>
      </c>
      <c r="AI348" s="265">
        <f t="shared" si="287"/>
        <v>0</v>
      </c>
      <c r="AJ348" s="278">
        <f t="shared" si="287"/>
        <v>0</v>
      </c>
      <c r="AK348" s="278">
        <f t="shared" si="269"/>
        <v>2030</v>
      </c>
      <c r="AL348" s="260">
        <f t="shared" si="288"/>
        <v>0</v>
      </c>
      <c r="AM348" s="260">
        <f t="shared" si="270"/>
        <v>0</v>
      </c>
      <c r="AN348" s="260">
        <f t="shared" si="271"/>
        <v>1</v>
      </c>
      <c r="AO348" s="259">
        <f t="shared" si="272"/>
        <v>0</v>
      </c>
      <c r="AP348" s="261">
        <f t="shared" si="273"/>
        <v>0.6</v>
      </c>
      <c r="AQ348" s="259">
        <f t="shared" si="280"/>
        <v>0</v>
      </c>
      <c r="AR348" s="259">
        <f t="shared" si="274"/>
        <v>1</v>
      </c>
      <c r="AS348" s="262">
        <f t="shared" si="299"/>
        <v>4.0000000000000002E-4</v>
      </c>
      <c r="AT348" s="259">
        <f t="shared" si="300"/>
        <v>0</v>
      </c>
      <c r="AU348" s="259">
        <f t="shared" si="275"/>
        <v>0</v>
      </c>
      <c r="AV348" s="260">
        <f t="shared" si="301"/>
        <v>0</v>
      </c>
      <c r="AW348" s="259">
        <f t="shared" si="276"/>
        <v>0</v>
      </c>
      <c r="AX348" s="259">
        <f t="shared" si="289"/>
        <v>0</v>
      </c>
      <c r="AY348" s="259">
        <f t="shared" si="277"/>
        <v>0</v>
      </c>
      <c r="AZ348" s="92">
        <f t="shared" si="278"/>
        <v>0</v>
      </c>
      <c r="BA348" s="266">
        <f t="shared" si="290"/>
        <v>0</v>
      </c>
      <c r="BB348" s="92">
        <f t="shared" si="279"/>
        <v>0</v>
      </c>
    </row>
    <row r="349" spans="1:54" x14ac:dyDescent="0.2">
      <c r="A349" s="278">
        <f t="shared" si="291"/>
        <v>2030</v>
      </c>
      <c r="B349" s="123">
        <f t="shared" si="253"/>
        <v>12</v>
      </c>
      <c r="C349" s="257">
        <f t="shared" si="283"/>
        <v>14</v>
      </c>
      <c r="D349" s="258">
        <f t="shared" si="283"/>
        <v>0</v>
      </c>
      <c r="E349" s="259">
        <f t="shared" si="283"/>
        <v>0</v>
      </c>
      <c r="F349" s="260">
        <f t="shared" si="283"/>
        <v>0</v>
      </c>
      <c r="G349" s="259">
        <f t="shared" si="254"/>
        <v>0</v>
      </c>
      <c r="H349" s="260">
        <f t="shared" si="255"/>
        <v>0.6</v>
      </c>
      <c r="I349" s="259">
        <f t="shared" si="292"/>
        <v>0</v>
      </c>
      <c r="J349" s="259">
        <f t="shared" si="256"/>
        <v>1</v>
      </c>
      <c r="K349" s="261">
        <f t="shared" si="257"/>
        <v>1.05</v>
      </c>
      <c r="L349" s="259">
        <f t="shared" si="258"/>
        <v>1</v>
      </c>
      <c r="M349" s="262">
        <f t="shared" si="293"/>
        <v>1E-3</v>
      </c>
      <c r="N349" s="259">
        <f t="shared" si="294"/>
        <v>0</v>
      </c>
      <c r="O349" s="259">
        <f t="shared" si="259"/>
        <v>0</v>
      </c>
      <c r="P349" s="260">
        <f t="shared" si="295"/>
        <v>0</v>
      </c>
      <c r="Q349" s="259" t="b">
        <f t="shared" si="260"/>
        <v>0</v>
      </c>
      <c r="R349" s="260">
        <f t="shared" si="261"/>
        <v>0</v>
      </c>
      <c r="S349" s="259">
        <f t="shared" si="262"/>
        <v>0</v>
      </c>
      <c r="T349" s="259">
        <f t="shared" si="284"/>
        <v>0</v>
      </c>
      <c r="U349" s="259">
        <f t="shared" si="263"/>
        <v>0</v>
      </c>
      <c r="V349" s="259">
        <f t="shared" si="296"/>
        <v>0</v>
      </c>
      <c r="W349" s="262">
        <f t="shared" si="297"/>
        <v>1.4E-3</v>
      </c>
      <c r="X349" s="259">
        <f t="shared" si="264"/>
        <v>0</v>
      </c>
      <c r="Y349" s="260">
        <f t="shared" si="285"/>
        <v>0</v>
      </c>
      <c r="Z349" s="259">
        <f t="shared" si="265"/>
        <v>0</v>
      </c>
      <c r="AA349" s="259">
        <f t="shared" si="286"/>
        <v>0</v>
      </c>
      <c r="AB349" s="259">
        <f t="shared" si="266"/>
        <v>0</v>
      </c>
      <c r="AC349" s="263">
        <f t="shared" si="298"/>
        <v>0.2</v>
      </c>
      <c r="AD349" s="259">
        <f t="shared" si="267"/>
        <v>0</v>
      </c>
      <c r="AE349" s="259">
        <f t="shared" si="268"/>
        <v>950</v>
      </c>
      <c r="AF349" s="264">
        <f t="shared" si="287"/>
        <v>0</v>
      </c>
      <c r="AG349" s="265">
        <f t="shared" si="287"/>
        <v>0</v>
      </c>
      <c r="AH349" s="265">
        <f t="shared" si="287"/>
        <v>0</v>
      </c>
      <c r="AI349" s="265">
        <f t="shared" si="287"/>
        <v>0</v>
      </c>
      <c r="AJ349" s="278">
        <f t="shared" si="287"/>
        <v>0</v>
      </c>
      <c r="AK349" s="278">
        <f t="shared" si="269"/>
        <v>2030</v>
      </c>
      <c r="AL349" s="260">
        <f t="shared" si="288"/>
        <v>0</v>
      </c>
      <c r="AM349" s="260">
        <f t="shared" si="270"/>
        <v>0</v>
      </c>
      <c r="AN349" s="260">
        <f t="shared" si="271"/>
        <v>1</v>
      </c>
      <c r="AO349" s="259">
        <f t="shared" si="272"/>
        <v>0</v>
      </c>
      <c r="AP349" s="261">
        <f t="shared" si="273"/>
        <v>0.6</v>
      </c>
      <c r="AQ349" s="259">
        <f t="shared" si="280"/>
        <v>0</v>
      </c>
      <c r="AR349" s="259">
        <f t="shared" si="274"/>
        <v>1</v>
      </c>
      <c r="AS349" s="262">
        <f t="shared" si="299"/>
        <v>4.0000000000000002E-4</v>
      </c>
      <c r="AT349" s="259">
        <f t="shared" si="300"/>
        <v>0</v>
      </c>
      <c r="AU349" s="259">
        <f t="shared" si="275"/>
        <v>0</v>
      </c>
      <c r="AV349" s="260">
        <f t="shared" si="301"/>
        <v>0</v>
      </c>
      <c r="AW349" s="259">
        <f t="shared" si="276"/>
        <v>0</v>
      </c>
      <c r="AX349" s="259">
        <f t="shared" si="289"/>
        <v>0</v>
      </c>
      <c r="AY349" s="259">
        <f t="shared" si="277"/>
        <v>0</v>
      </c>
      <c r="AZ349" s="92">
        <f t="shared" si="278"/>
        <v>0</v>
      </c>
      <c r="BA349" s="266">
        <f t="shared" si="290"/>
        <v>0</v>
      </c>
      <c r="BB349" s="92">
        <f t="shared" si="279"/>
        <v>0</v>
      </c>
    </row>
    <row r="350" spans="1:54" x14ac:dyDescent="0.2">
      <c r="A350" s="278">
        <f t="shared" si="291"/>
        <v>2030</v>
      </c>
      <c r="B350" s="123">
        <f t="shared" si="253"/>
        <v>12</v>
      </c>
      <c r="C350" s="257">
        <f t="shared" si="283"/>
        <v>15</v>
      </c>
      <c r="D350" s="258">
        <f t="shared" si="283"/>
        <v>0</v>
      </c>
      <c r="E350" s="259">
        <f t="shared" si="283"/>
        <v>0</v>
      </c>
      <c r="F350" s="260">
        <f t="shared" si="283"/>
        <v>0</v>
      </c>
      <c r="G350" s="259">
        <f t="shared" si="254"/>
        <v>0</v>
      </c>
      <c r="H350" s="260">
        <f t="shared" si="255"/>
        <v>0.6</v>
      </c>
      <c r="I350" s="259">
        <f t="shared" si="292"/>
        <v>0</v>
      </c>
      <c r="J350" s="259">
        <f t="shared" si="256"/>
        <v>1</v>
      </c>
      <c r="K350" s="261">
        <f t="shared" si="257"/>
        <v>1.05</v>
      </c>
      <c r="L350" s="259">
        <f t="shared" si="258"/>
        <v>1</v>
      </c>
      <c r="M350" s="262">
        <f t="shared" si="293"/>
        <v>1E-3</v>
      </c>
      <c r="N350" s="259">
        <f t="shared" si="294"/>
        <v>0</v>
      </c>
      <c r="O350" s="259">
        <f t="shared" si="259"/>
        <v>0</v>
      </c>
      <c r="P350" s="260">
        <f t="shared" si="295"/>
        <v>0</v>
      </c>
      <c r="Q350" s="259" t="b">
        <f t="shared" si="260"/>
        <v>0</v>
      </c>
      <c r="R350" s="260">
        <f t="shared" si="261"/>
        <v>0</v>
      </c>
      <c r="S350" s="259">
        <f t="shared" si="262"/>
        <v>0</v>
      </c>
      <c r="T350" s="259">
        <f t="shared" si="284"/>
        <v>0</v>
      </c>
      <c r="U350" s="259">
        <f t="shared" si="263"/>
        <v>0</v>
      </c>
      <c r="V350" s="259">
        <f t="shared" si="296"/>
        <v>0</v>
      </c>
      <c r="W350" s="262">
        <f t="shared" si="297"/>
        <v>1.4E-3</v>
      </c>
      <c r="X350" s="259">
        <f t="shared" si="264"/>
        <v>0</v>
      </c>
      <c r="Y350" s="260">
        <f t="shared" si="285"/>
        <v>0</v>
      </c>
      <c r="Z350" s="259">
        <f t="shared" si="265"/>
        <v>0</v>
      </c>
      <c r="AA350" s="259">
        <f t="shared" si="286"/>
        <v>0</v>
      </c>
      <c r="AB350" s="259">
        <f t="shared" si="266"/>
        <v>0</v>
      </c>
      <c r="AC350" s="263">
        <f t="shared" si="298"/>
        <v>0.2</v>
      </c>
      <c r="AD350" s="259">
        <f t="shared" si="267"/>
        <v>0</v>
      </c>
      <c r="AE350" s="259">
        <f t="shared" si="268"/>
        <v>950</v>
      </c>
      <c r="AF350" s="264">
        <f t="shared" si="287"/>
        <v>0</v>
      </c>
      <c r="AG350" s="265">
        <f t="shared" si="287"/>
        <v>0</v>
      </c>
      <c r="AH350" s="265">
        <f t="shared" si="287"/>
        <v>0</v>
      </c>
      <c r="AI350" s="265">
        <f t="shared" si="287"/>
        <v>0</v>
      </c>
      <c r="AJ350" s="278">
        <f t="shared" si="287"/>
        <v>0</v>
      </c>
      <c r="AK350" s="278">
        <f t="shared" si="269"/>
        <v>2030</v>
      </c>
      <c r="AL350" s="260">
        <f t="shared" si="288"/>
        <v>0</v>
      </c>
      <c r="AM350" s="260">
        <f t="shared" si="270"/>
        <v>0</v>
      </c>
      <c r="AN350" s="260">
        <f t="shared" si="271"/>
        <v>1</v>
      </c>
      <c r="AO350" s="259">
        <f t="shared" si="272"/>
        <v>0</v>
      </c>
      <c r="AP350" s="261">
        <f t="shared" si="273"/>
        <v>0.6</v>
      </c>
      <c r="AQ350" s="259">
        <f t="shared" si="280"/>
        <v>0</v>
      </c>
      <c r="AR350" s="259">
        <f t="shared" si="274"/>
        <v>1</v>
      </c>
      <c r="AS350" s="262">
        <f t="shared" si="299"/>
        <v>4.0000000000000002E-4</v>
      </c>
      <c r="AT350" s="259">
        <f t="shared" si="300"/>
        <v>0</v>
      </c>
      <c r="AU350" s="259">
        <f t="shared" si="275"/>
        <v>0</v>
      </c>
      <c r="AV350" s="260">
        <f t="shared" si="301"/>
        <v>0</v>
      </c>
      <c r="AW350" s="259">
        <f t="shared" si="276"/>
        <v>0</v>
      </c>
      <c r="AX350" s="259">
        <f t="shared" si="289"/>
        <v>0</v>
      </c>
      <c r="AY350" s="259">
        <f t="shared" si="277"/>
        <v>0</v>
      </c>
      <c r="AZ350" s="92">
        <f t="shared" si="278"/>
        <v>0</v>
      </c>
      <c r="BA350" s="266">
        <f t="shared" si="290"/>
        <v>0</v>
      </c>
      <c r="BB350" s="92">
        <f t="shared" si="279"/>
        <v>0</v>
      </c>
    </row>
    <row r="351" spans="1:54" x14ac:dyDescent="0.2">
      <c r="A351" s="278">
        <f t="shared" si="291"/>
        <v>2030</v>
      </c>
      <c r="B351" s="123">
        <f t="shared" si="253"/>
        <v>12</v>
      </c>
      <c r="C351" s="257">
        <f t="shared" si="283"/>
        <v>16</v>
      </c>
      <c r="D351" s="258">
        <f t="shared" si="283"/>
        <v>0</v>
      </c>
      <c r="E351" s="259">
        <f t="shared" si="283"/>
        <v>0</v>
      </c>
      <c r="F351" s="260">
        <f t="shared" si="283"/>
        <v>0</v>
      </c>
      <c r="G351" s="259">
        <f t="shared" si="254"/>
        <v>0</v>
      </c>
      <c r="H351" s="260">
        <f t="shared" si="255"/>
        <v>0.6</v>
      </c>
      <c r="I351" s="259">
        <f t="shared" si="292"/>
        <v>0</v>
      </c>
      <c r="J351" s="259">
        <f t="shared" si="256"/>
        <v>1</v>
      </c>
      <c r="K351" s="261">
        <f t="shared" si="257"/>
        <v>1.05</v>
      </c>
      <c r="L351" s="259">
        <f t="shared" si="258"/>
        <v>1</v>
      </c>
      <c r="M351" s="262">
        <f t="shared" si="293"/>
        <v>1E-3</v>
      </c>
      <c r="N351" s="259">
        <f t="shared" si="294"/>
        <v>0</v>
      </c>
      <c r="O351" s="259">
        <f t="shared" si="259"/>
        <v>0</v>
      </c>
      <c r="P351" s="260">
        <f t="shared" si="295"/>
        <v>0</v>
      </c>
      <c r="Q351" s="259" t="b">
        <f t="shared" si="260"/>
        <v>0</v>
      </c>
      <c r="R351" s="260">
        <f t="shared" si="261"/>
        <v>0</v>
      </c>
      <c r="S351" s="259">
        <f t="shared" si="262"/>
        <v>0</v>
      </c>
      <c r="T351" s="259">
        <f t="shared" si="284"/>
        <v>0</v>
      </c>
      <c r="U351" s="259">
        <f t="shared" si="263"/>
        <v>0</v>
      </c>
      <c r="V351" s="259">
        <f t="shared" si="296"/>
        <v>0</v>
      </c>
      <c r="W351" s="262">
        <f t="shared" si="297"/>
        <v>1.4E-3</v>
      </c>
      <c r="X351" s="259">
        <f t="shared" si="264"/>
        <v>0</v>
      </c>
      <c r="Y351" s="260">
        <f t="shared" si="285"/>
        <v>0</v>
      </c>
      <c r="Z351" s="259">
        <f t="shared" si="265"/>
        <v>0</v>
      </c>
      <c r="AA351" s="259">
        <f t="shared" si="286"/>
        <v>0</v>
      </c>
      <c r="AB351" s="259">
        <f t="shared" si="266"/>
        <v>0</v>
      </c>
      <c r="AC351" s="263">
        <f t="shared" si="298"/>
        <v>0.2</v>
      </c>
      <c r="AD351" s="259">
        <f t="shared" si="267"/>
        <v>0</v>
      </c>
      <c r="AE351" s="259">
        <f t="shared" si="268"/>
        <v>950</v>
      </c>
      <c r="AF351" s="264">
        <f t="shared" si="287"/>
        <v>0</v>
      </c>
      <c r="AG351" s="265">
        <f t="shared" si="287"/>
        <v>0</v>
      </c>
      <c r="AH351" s="265">
        <f t="shared" si="287"/>
        <v>0</v>
      </c>
      <c r="AI351" s="265">
        <f t="shared" si="287"/>
        <v>0</v>
      </c>
      <c r="AJ351" s="278">
        <f t="shared" si="287"/>
        <v>0</v>
      </c>
      <c r="AK351" s="278">
        <f t="shared" si="269"/>
        <v>2030</v>
      </c>
      <c r="AL351" s="260">
        <f t="shared" si="288"/>
        <v>0</v>
      </c>
      <c r="AM351" s="260">
        <f t="shared" si="270"/>
        <v>0</v>
      </c>
      <c r="AN351" s="260">
        <f t="shared" si="271"/>
        <v>1</v>
      </c>
      <c r="AO351" s="259">
        <f t="shared" si="272"/>
        <v>0</v>
      </c>
      <c r="AP351" s="261">
        <f t="shared" si="273"/>
        <v>0.6</v>
      </c>
      <c r="AQ351" s="259">
        <f t="shared" si="280"/>
        <v>0</v>
      </c>
      <c r="AR351" s="259">
        <f t="shared" si="274"/>
        <v>1</v>
      </c>
      <c r="AS351" s="262">
        <f t="shared" si="299"/>
        <v>4.0000000000000002E-4</v>
      </c>
      <c r="AT351" s="259">
        <f t="shared" si="300"/>
        <v>0</v>
      </c>
      <c r="AU351" s="259">
        <f t="shared" si="275"/>
        <v>0</v>
      </c>
      <c r="AV351" s="260">
        <f t="shared" si="301"/>
        <v>0</v>
      </c>
      <c r="AW351" s="259">
        <f t="shared" si="276"/>
        <v>0</v>
      </c>
      <c r="AX351" s="259">
        <f t="shared" si="289"/>
        <v>0</v>
      </c>
      <c r="AY351" s="259">
        <f t="shared" si="277"/>
        <v>0</v>
      </c>
      <c r="AZ351" s="92">
        <f t="shared" si="278"/>
        <v>0</v>
      </c>
      <c r="BA351" s="266">
        <f t="shared" si="290"/>
        <v>0</v>
      </c>
      <c r="BB351" s="92">
        <f t="shared" si="279"/>
        <v>0</v>
      </c>
    </row>
    <row r="352" spans="1:54" x14ac:dyDescent="0.2">
      <c r="A352" s="278">
        <f t="shared" si="291"/>
        <v>2030</v>
      </c>
      <c r="B352" s="123">
        <f t="shared" si="253"/>
        <v>12</v>
      </c>
      <c r="C352" s="257">
        <f t="shared" si="283"/>
        <v>17</v>
      </c>
      <c r="D352" s="258">
        <f t="shared" si="283"/>
        <v>0</v>
      </c>
      <c r="E352" s="259">
        <f t="shared" si="283"/>
        <v>0</v>
      </c>
      <c r="F352" s="260">
        <f t="shared" si="283"/>
        <v>0</v>
      </c>
      <c r="G352" s="259">
        <f t="shared" si="254"/>
        <v>0</v>
      </c>
      <c r="H352" s="260">
        <f t="shared" si="255"/>
        <v>0.6</v>
      </c>
      <c r="I352" s="259">
        <f t="shared" si="292"/>
        <v>0</v>
      </c>
      <c r="J352" s="259">
        <f t="shared" si="256"/>
        <v>1</v>
      </c>
      <c r="K352" s="261">
        <f t="shared" si="257"/>
        <v>1.05</v>
      </c>
      <c r="L352" s="259">
        <f t="shared" si="258"/>
        <v>1</v>
      </c>
      <c r="M352" s="262">
        <f t="shared" si="293"/>
        <v>1E-3</v>
      </c>
      <c r="N352" s="259">
        <f t="shared" si="294"/>
        <v>0</v>
      </c>
      <c r="O352" s="259">
        <f t="shared" si="259"/>
        <v>0</v>
      </c>
      <c r="P352" s="260">
        <f t="shared" si="295"/>
        <v>0</v>
      </c>
      <c r="Q352" s="259" t="b">
        <f t="shared" si="260"/>
        <v>0</v>
      </c>
      <c r="R352" s="260">
        <f t="shared" si="261"/>
        <v>0</v>
      </c>
      <c r="S352" s="259">
        <f t="shared" si="262"/>
        <v>0</v>
      </c>
      <c r="T352" s="259">
        <f t="shared" si="284"/>
        <v>0</v>
      </c>
      <c r="U352" s="259">
        <f t="shared" si="263"/>
        <v>0</v>
      </c>
      <c r="V352" s="259">
        <f t="shared" si="296"/>
        <v>0</v>
      </c>
      <c r="W352" s="262">
        <f t="shared" si="297"/>
        <v>1.4E-3</v>
      </c>
      <c r="X352" s="259">
        <f t="shared" si="264"/>
        <v>0</v>
      </c>
      <c r="Y352" s="260">
        <f t="shared" si="285"/>
        <v>0</v>
      </c>
      <c r="Z352" s="259">
        <f t="shared" si="265"/>
        <v>0</v>
      </c>
      <c r="AA352" s="259">
        <f t="shared" si="286"/>
        <v>0</v>
      </c>
      <c r="AB352" s="259">
        <f t="shared" si="266"/>
        <v>0</v>
      </c>
      <c r="AC352" s="263">
        <f t="shared" si="298"/>
        <v>0.2</v>
      </c>
      <c r="AD352" s="259">
        <f t="shared" si="267"/>
        <v>0</v>
      </c>
      <c r="AE352" s="259">
        <f t="shared" si="268"/>
        <v>950</v>
      </c>
      <c r="AF352" s="264">
        <f t="shared" si="287"/>
        <v>0</v>
      </c>
      <c r="AG352" s="265">
        <f t="shared" si="287"/>
        <v>0</v>
      </c>
      <c r="AH352" s="265">
        <f t="shared" si="287"/>
        <v>0</v>
      </c>
      <c r="AI352" s="265">
        <f t="shared" si="287"/>
        <v>0</v>
      </c>
      <c r="AJ352" s="278">
        <f t="shared" si="287"/>
        <v>0</v>
      </c>
      <c r="AK352" s="278">
        <f t="shared" si="269"/>
        <v>2030</v>
      </c>
      <c r="AL352" s="260">
        <f t="shared" si="288"/>
        <v>0</v>
      </c>
      <c r="AM352" s="260">
        <f t="shared" si="270"/>
        <v>0</v>
      </c>
      <c r="AN352" s="260">
        <f t="shared" si="271"/>
        <v>1</v>
      </c>
      <c r="AO352" s="259">
        <f t="shared" si="272"/>
        <v>0</v>
      </c>
      <c r="AP352" s="261">
        <f t="shared" si="273"/>
        <v>0.6</v>
      </c>
      <c r="AQ352" s="259">
        <f t="shared" si="280"/>
        <v>0</v>
      </c>
      <c r="AR352" s="259">
        <f t="shared" si="274"/>
        <v>1</v>
      </c>
      <c r="AS352" s="262">
        <f t="shared" si="299"/>
        <v>4.0000000000000002E-4</v>
      </c>
      <c r="AT352" s="259">
        <f t="shared" si="300"/>
        <v>0</v>
      </c>
      <c r="AU352" s="259">
        <f t="shared" si="275"/>
        <v>0</v>
      </c>
      <c r="AV352" s="260">
        <f t="shared" si="301"/>
        <v>0</v>
      </c>
      <c r="AW352" s="259">
        <f t="shared" si="276"/>
        <v>0</v>
      </c>
      <c r="AX352" s="259">
        <f t="shared" si="289"/>
        <v>0</v>
      </c>
      <c r="AY352" s="259">
        <f t="shared" si="277"/>
        <v>0</v>
      </c>
      <c r="AZ352" s="92">
        <f t="shared" si="278"/>
        <v>0</v>
      </c>
      <c r="BA352" s="266">
        <f t="shared" si="290"/>
        <v>0</v>
      </c>
      <c r="BB352" s="92">
        <f t="shared" si="279"/>
        <v>0</v>
      </c>
    </row>
    <row r="353" spans="1:54" x14ac:dyDescent="0.2">
      <c r="A353" s="278">
        <f t="shared" si="291"/>
        <v>2030</v>
      </c>
      <c r="B353" s="123">
        <f t="shared" si="253"/>
        <v>12</v>
      </c>
      <c r="C353" s="257">
        <f t="shared" si="283"/>
        <v>18</v>
      </c>
      <c r="D353" s="258">
        <f t="shared" si="283"/>
        <v>0</v>
      </c>
      <c r="E353" s="259">
        <f t="shared" si="283"/>
        <v>0</v>
      </c>
      <c r="F353" s="260">
        <f t="shared" si="283"/>
        <v>0</v>
      </c>
      <c r="G353" s="259">
        <f t="shared" si="254"/>
        <v>0</v>
      </c>
      <c r="H353" s="260">
        <f t="shared" si="255"/>
        <v>0.6</v>
      </c>
      <c r="I353" s="259">
        <f t="shared" si="292"/>
        <v>0</v>
      </c>
      <c r="J353" s="259">
        <f t="shared" si="256"/>
        <v>1</v>
      </c>
      <c r="K353" s="261">
        <f t="shared" si="257"/>
        <v>1.05</v>
      </c>
      <c r="L353" s="259">
        <f t="shared" si="258"/>
        <v>1</v>
      </c>
      <c r="M353" s="262">
        <f t="shared" si="293"/>
        <v>1E-3</v>
      </c>
      <c r="N353" s="259">
        <f t="shared" si="294"/>
        <v>0</v>
      </c>
      <c r="O353" s="259">
        <f t="shared" si="259"/>
        <v>0</v>
      </c>
      <c r="P353" s="260">
        <f t="shared" si="295"/>
        <v>0</v>
      </c>
      <c r="Q353" s="259" t="b">
        <f t="shared" si="260"/>
        <v>0</v>
      </c>
      <c r="R353" s="260">
        <f t="shared" si="261"/>
        <v>0</v>
      </c>
      <c r="S353" s="259">
        <f t="shared" si="262"/>
        <v>0</v>
      </c>
      <c r="T353" s="259">
        <f t="shared" si="284"/>
        <v>0</v>
      </c>
      <c r="U353" s="259">
        <f t="shared" si="263"/>
        <v>0</v>
      </c>
      <c r="V353" s="259">
        <f t="shared" si="296"/>
        <v>0</v>
      </c>
      <c r="W353" s="262">
        <f t="shared" si="297"/>
        <v>1.4E-3</v>
      </c>
      <c r="X353" s="259">
        <f t="shared" si="264"/>
        <v>0</v>
      </c>
      <c r="Y353" s="260">
        <f t="shared" si="285"/>
        <v>0</v>
      </c>
      <c r="Z353" s="259">
        <f t="shared" si="265"/>
        <v>0</v>
      </c>
      <c r="AA353" s="259">
        <f t="shared" si="286"/>
        <v>0</v>
      </c>
      <c r="AB353" s="259">
        <f t="shared" si="266"/>
        <v>0</v>
      </c>
      <c r="AC353" s="263">
        <f t="shared" si="298"/>
        <v>0.2</v>
      </c>
      <c r="AD353" s="259">
        <f t="shared" si="267"/>
        <v>0</v>
      </c>
      <c r="AE353" s="259">
        <f t="shared" si="268"/>
        <v>950</v>
      </c>
      <c r="AF353" s="264">
        <f t="shared" si="287"/>
        <v>0</v>
      </c>
      <c r="AG353" s="265">
        <f t="shared" si="287"/>
        <v>0</v>
      </c>
      <c r="AH353" s="265">
        <f t="shared" si="287"/>
        <v>0</v>
      </c>
      <c r="AI353" s="265">
        <f t="shared" si="287"/>
        <v>0</v>
      </c>
      <c r="AJ353" s="278">
        <f t="shared" si="287"/>
        <v>0</v>
      </c>
      <c r="AK353" s="278">
        <f t="shared" si="269"/>
        <v>2030</v>
      </c>
      <c r="AL353" s="260">
        <f t="shared" si="288"/>
        <v>0</v>
      </c>
      <c r="AM353" s="260">
        <f t="shared" si="270"/>
        <v>0</v>
      </c>
      <c r="AN353" s="260">
        <f t="shared" si="271"/>
        <v>1</v>
      </c>
      <c r="AO353" s="259">
        <f t="shared" si="272"/>
        <v>0</v>
      </c>
      <c r="AP353" s="261">
        <f t="shared" si="273"/>
        <v>0.6</v>
      </c>
      <c r="AQ353" s="259">
        <f t="shared" si="280"/>
        <v>0</v>
      </c>
      <c r="AR353" s="259">
        <f t="shared" si="274"/>
        <v>1</v>
      </c>
      <c r="AS353" s="262">
        <f t="shared" si="299"/>
        <v>4.0000000000000002E-4</v>
      </c>
      <c r="AT353" s="259">
        <f t="shared" si="300"/>
        <v>0</v>
      </c>
      <c r="AU353" s="259">
        <f t="shared" si="275"/>
        <v>0</v>
      </c>
      <c r="AV353" s="260">
        <f t="shared" si="301"/>
        <v>0</v>
      </c>
      <c r="AW353" s="259">
        <f t="shared" si="276"/>
        <v>0</v>
      </c>
      <c r="AX353" s="259">
        <f t="shared" si="289"/>
        <v>0</v>
      </c>
      <c r="AY353" s="259">
        <f t="shared" si="277"/>
        <v>0</v>
      </c>
      <c r="AZ353" s="92">
        <f t="shared" si="278"/>
        <v>0</v>
      </c>
      <c r="BA353" s="266">
        <f t="shared" si="290"/>
        <v>0</v>
      </c>
      <c r="BB353" s="92">
        <f t="shared" si="279"/>
        <v>0</v>
      </c>
    </row>
    <row r="354" spans="1:54" x14ac:dyDescent="0.2">
      <c r="A354" s="278">
        <f t="shared" si="291"/>
        <v>2030</v>
      </c>
      <c r="B354" s="123">
        <f t="shared" si="253"/>
        <v>12</v>
      </c>
      <c r="C354" s="257">
        <f t="shared" si="283"/>
        <v>19</v>
      </c>
      <c r="D354" s="258">
        <f t="shared" si="283"/>
        <v>0</v>
      </c>
      <c r="E354" s="259">
        <f t="shared" si="283"/>
        <v>0</v>
      </c>
      <c r="F354" s="260">
        <f t="shared" si="283"/>
        <v>0</v>
      </c>
      <c r="G354" s="259">
        <f t="shared" si="254"/>
        <v>0</v>
      </c>
      <c r="H354" s="260">
        <f t="shared" si="255"/>
        <v>0.6</v>
      </c>
      <c r="I354" s="259">
        <f t="shared" si="292"/>
        <v>0</v>
      </c>
      <c r="J354" s="259">
        <f t="shared" si="256"/>
        <v>1</v>
      </c>
      <c r="K354" s="261">
        <f t="shared" si="257"/>
        <v>1.05</v>
      </c>
      <c r="L354" s="259">
        <f t="shared" si="258"/>
        <v>1</v>
      </c>
      <c r="M354" s="262">
        <f t="shared" si="293"/>
        <v>1E-3</v>
      </c>
      <c r="N354" s="259">
        <f t="shared" si="294"/>
        <v>0</v>
      </c>
      <c r="O354" s="259">
        <f t="shared" si="259"/>
        <v>0</v>
      </c>
      <c r="P354" s="260">
        <f t="shared" si="295"/>
        <v>0</v>
      </c>
      <c r="Q354" s="259" t="b">
        <f t="shared" si="260"/>
        <v>0</v>
      </c>
      <c r="R354" s="260">
        <f t="shared" si="261"/>
        <v>0</v>
      </c>
      <c r="S354" s="259">
        <f t="shared" si="262"/>
        <v>0</v>
      </c>
      <c r="T354" s="259">
        <f t="shared" si="284"/>
        <v>0</v>
      </c>
      <c r="U354" s="259">
        <f t="shared" si="263"/>
        <v>0</v>
      </c>
      <c r="V354" s="259">
        <f t="shared" si="296"/>
        <v>0</v>
      </c>
      <c r="W354" s="262">
        <f t="shared" si="297"/>
        <v>1.4E-3</v>
      </c>
      <c r="X354" s="259">
        <f t="shared" si="264"/>
        <v>0</v>
      </c>
      <c r="Y354" s="260">
        <f t="shared" si="285"/>
        <v>0</v>
      </c>
      <c r="Z354" s="259">
        <f t="shared" si="265"/>
        <v>0</v>
      </c>
      <c r="AA354" s="259">
        <f t="shared" si="286"/>
        <v>0</v>
      </c>
      <c r="AB354" s="259">
        <f t="shared" si="266"/>
        <v>0</v>
      </c>
      <c r="AC354" s="263">
        <f t="shared" si="298"/>
        <v>0.2</v>
      </c>
      <c r="AD354" s="259">
        <f t="shared" si="267"/>
        <v>0</v>
      </c>
      <c r="AE354" s="259">
        <f t="shared" si="268"/>
        <v>950</v>
      </c>
      <c r="AF354" s="264">
        <f t="shared" si="287"/>
        <v>0</v>
      </c>
      <c r="AG354" s="265">
        <f t="shared" si="287"/>
        <v>0</v>
      </c>
      <c r="AH354" s="265">
        <f t="shared" si="287"/>
        <v>0</v>
      </c>
      <c r="AI354" s="265">
        <f t="shared" si="287"/>
        <v>0</v>
      </c>
      <c r="AJ354" s="278">
        <f t="shared" si="287"/>
        <v>0</v>
      </c>
      <c r="AK354" s="278">
        <f t="shared" si="269"/>
        <v>2030</v>
      </c>
      <c r="AL354" s="260">
        <f t="shared" si="288"/>
        <v>0</v>
      </c>
      <c r="AM354" s="260">
        <f t="shared" si="270"/>
        <v>0</v>
      </c>
      <c r="AN354" s="260">
        <f t="shared" si="271"/>
        <v>1</v>
      </c>
      <c r="AO354" s="259">
        <f t="shared" si="272"/>
        <v>0</v>
      </c>
      <c r="AP354" s="261">
        <f t="shared" si="273"/>
        <v>0.6</v>
      </c>
      <c r="AQ354" s="259">
        <f t="shared" si="280"/>
        <v>0</v>
      </c>
      <c r="AR354" s="259">
        <f t="shared" si="274"/>
        <v>1</v>
      </c>
      <c r="AS354" s="262">
        <f t="shared" si="299"/>
        <v>4.0000000000000002E-4</v>
      </c>
      <c r="AT354" s="259">
        <f t="shared" si="300"/>
        <v>0</v>
      </c>
      <c r="AU354" s="259">
        <f t="shared" si="275"/>
        <v>0</v>
      </c>
      <c r="AV354" s="260">
        <f t="shared" si="301"/>
        <v>0</v>
      </c>
      <c r="AW354" s="259">
        <f t="shared" si="276"/>
        <v>0</v>
      </c>
      <c r="AX354" s="259">
        <f t="shared" si="289"/>
        <v>0</v>
      </c>
      <c r="AY354" s="259">
        <f t="shared" si="277"/>
        <v>0</v>
      </c>
      <c r="AZ354" s="92">
        <f t="shared" si="278"/>
        <v>0</v>
      </c>
      <c r="BA354" s="266">
        <f t="shared" si="290"/>
        <v>0</v>
      </c>
      <c r="BB354" s="92">
        <f t="shared" si="279"/>
        <v>0</v>
      </c>
    </row>
    <row r="355" spans="1:54" x14ac:dyDescent="0.2">
      <c r="A355" s="278">
        <f t="shared" si="291"/>
        <v>2030</v>
      </c>
      <c r="B355" s="123">
        <f t="shared" si="253"/>
        <v>12</v>
      </c>
      <c r="C355" s="257">
        <f t="shared" si="283"/>
        <v>20</v>
      </c>
      <c r="D355" s="258">
        <f t="shared" si="283"/>
        <v>0</v>
      </c>
      <c r="E355" s="259">
        <f t="shared" si="283"/>
        <v>0</v>
      </c>
      <c r="F355" s="260">
        <f t="shared" si="283"/>
        <v>0</v>
      </c>
      <c r="G355" s="259">
        <f t="shared" si="254"/>
        <v>0</v>
      </c>
      <c r="H355" s="260">
        <f t="shared" si="255"/>
        <v>0.6</v>
      </c>
      <c r="I355" s="259">
        <f t="shared" si="292"/>
        <v>0</v>
      </c>
      <c r="J355" s="259">
        <f t="shared" si="256"/>
        <v>1</v>
      </c>
      <c r="K355" s="261">
        <f t="shared" si="257"/>
        <v>1.05</v>
      </c>
      <c r="L355" s="259">
        <f t="shared" si="258"/>
        <v>1</v>
      </c>
      <c r="M355" s="262">
        <f t="shared" si="293"/>
        <v>1E-3</v>
      </c>
      <c r="N355" s="259">
        <f t="shared" si="294"/>
        <v>0</v>
      </c>
      <c r="O355" s="259">
        <f t="shared" si="259"/>
        <v>0</v>
      </c>
      <c r="P355" s="260">
        <f t="shared" si="295"/>
        <v>0</v>
      </c>
      <c r="Q355" s="259" t="b">
        <f t="shared" si="260"/>
        <v>0</v>
      </c>
      <c r="R355" s="260">
        <f t="shared" si="261"/>
        <v>0</v>
      </c>
      <c r="S355" s="259">
        <f t="shared" si="262"/>
        <v>0</v>
      </c>
      <c r="T355" s="259">
        <f t="shared" si="284"/>
        <v>0</v>
      </c>
      <c r="U355" s="259">
        <f t="shared" si="263"/>
        <v>0</v>
      </c>
      <c r="V355" s="259">
        <f t="shared" si="296"/>
        <v>0</v>
      </c>
      <c r="W355" s="262">
        <f t="shared" si="297"/>
        <v>1.4E-3</v>
      </c>
      <c r="X355" s="259">
        <f t="shared" si="264"/>
        <v>0</v>
      </c>
      <c r="Y355" s="260">
        <f t="shared" si="285"/>
        <v>0</v>
      </c>
      <c r="Z355" s="259">
        <f t="shared" si="265"/>
        <v>0</v>
      </c>
      <c r="AA355" s="259">
        <f t="shared" si="286"/>
        <v>0</v>
      </c>
      <c r="AB355" s="259">
        <f t="shared" si="266"/>
        <v>0</v>
      </c>
      <c r="AC355" s="263">
        <f t="shared" si="298"/>
        <v>0.2</v>
      </c>
      <c r="AD355" s="259">
        <f t="shared" si="267"/>
        <v>0</v>
      </c>
      <c r="AE355" s="259">
        <f t="shared" si="268"/>
        <v>950</v>
      </c>
      <c r="AF355" s="264">
        <f t="shared" si="287"/>
        <v>0</v>
      </c>
      <c r="AG355" s="265">
        <f t="shared" si="287"/>
        <v>0</v>
      </c>
      <c r="AH355" s="265">
        <f t="shared" si="287"/>
        <v>0</v>
      </c>
      <c r="AI355" s="265">
        <f t="shared" si="287"/>
        <v>0</v>
      </c>
      <c r="AJ355" s="278">
        <f t="shared" si="287"/>
        <v>0</v>
      </c>
      <c r="AK355" s="278">
        <f t="shared" si="269"/>
        <v>2030</v>
      </c>
      <c r="AL355" s="260">
        <f t="shared" si="288"/>
        <v>0</v>
      </c>
      <c r="AM355" s="260">
        <f t="shared" si="270"/>
        <v>0</v>
      </c>
      <c r="AN355" s="260">
        <f t="shared" si="271"/>
        <v>1</v>
      </c>
      <c r="AO355" s="259">
        <f t="shared" si="272"/>
        <v>0</v>
      </c>
      <c r="AP355" s="261">
        <f t="shared" si="273"/>
        <v>0.6</v>
      </c>
      <c r="AQ355" s="259">
        <f t="shared" si="280"/>
        <v>0</v>
      </c>
      <c r="AR355" s="259">
        <f t="shared" si="274"/>
        <v>1</v>
      </c>
      <c r="AS355" s="262">
        <f t="shared" si="299"/>
        <v>4.0000000000000002E-4</v>
      </c>
      <c r="AT355" s="259">
        <f t="shared" si="300"/>
        <v>0</v>
      </c>
      <c r="AU355" s="259">
        <f t="shared" si="275"/>
        <v>0</v>
      </c>
      <c r="AV355" s="260">
        <f t="shared" si="301"/>
        <v>0</v>
      </c>
      <c r="AW355" s="259">
        <f t="shared" si="276"/>
        <v>0</v>
      </c>
      <c r="AX355" s="259">
        <f t="shared" si="289"/>
        <v>0</v>
      </c>
      <c r="AY355" s="259">
        <f t="shared" si="277"/>
        <v>0</v>
      </c>
      <c r="AZ355" s="92">
        <f t="shared" si="278"/>
        <v>0</v>
      </c>
      <c r="BA355" s="266">
        <f t="shared" si="290"/>
        <v>0</v>
      </c>
      <c r="BB355" s="92">
        <f t="shared" si="279"/>
        <v>0</v>
      </c>
    </row>
    <row r="356" spans="1:54" x14ac:dyDescent="0.2">
      <c r="A356" s="278">
        <f t="shared" si="291"/>
        <v>2030</v>
      </c>
      <c r="B356" s="123">
        <f t="shared" si="253"/>
        <v>12</v>
      </c>
      <c r="C356" s="257">
        <f t="shared" si="283"/>
        <v>21</v>
      </c>
      <c r="D356" s="258">
        <f t="shared" si="283"/>
        <v>0</v>
      </c>
      <c r="E356" s="259">
        <f t="shared" si="283"/>
        <v>0</v>
      </c>
      <c r="F356" s="260">
        <f t="shared" si="283"/>
        <v>0</v>
      </c>
      <c r="G356" s="259">
        <f t="shared" si="254"/>
        <v>0</v>
      </c>
      <c r="H356" s="260">
        <f t="shared" si="255"/>
        <v>0.6</v>
      </c>
      <c r="I356" s="259">
        <f t="shared" si="292"/>
        <v>0</v>
      </c>
      <c r="J356" s="259">
        <f t="shared" si="256"/>
        <v>1</v>
      </c>
      <c r="K356" s="261">
        <f t="shared" si="257"/>
        <v>1.05</v>
      </c>
      <c r="L356" s="259">
        <f t="shared" si="258"/>
        <v>1</v>
      </c>
      <c r="M356" s="262">
        <f t="shared" si="293"/>
        <v>1E-3</v>
      </c>
      <c r="N356" s="259">
        <f t="shared" si="294"/>
        <v>0</v>
      </c>
      <c r="O356" s="259">
        <f t="shared" si="259"/>
        <v>0</v>
      </c>
      <c r="P356" s="260">
        <f t="shared" si="295"/>
        <v>0</v>
      </c>
      <c r="Q356" s="259" t="b">
        <f t="shared" si="260"/>
        <v>0</v>
      </c>
      <c r="R356" s="260">
        <f t="shared" si="261"/>
        <v>0</v>
      </c>
      <c r="S356" s="259">
        <f t="shared" si="262"/>
        <v>0</v>
      </c>
      <c r="T356" s="259">
        <f t="shared" si="284"/>
        <v>0</v>
      </c>
      <c r="U356" s="259">
        <f t="shared" si="263"/>
        <v>0</v>
      </c>
      <c r="V356" s="259">
        <f t="shared" si="296"/>
        <v>0</v>
      </c>
      <c r="W356" s="262">
        <f t="shared" si="297"/>
        <v>1.4E-3</v>
      </c>
      <c r="X356" s="259">
        <f t="shared" si="264"/>
        <v>0</v>
      </c>
      <c r="Y356" s="260">
        <f t="shared" si="285"/>
        <v>0</v>
      </c>
      <c r="Z356" s="259">
        <f t="shared" si="265"/>
        <v>0</v>
      </c>
      <c r="AA356" s="259">
        <f t="shared" si="286"/>
        <v>0</v>
      </c>
      <c r="AB356" s="259">
        <f t="shared" si="266"/>
        <v>0</v>
      </c>
      <c r="AC356" s="263">
        <f t="shared" si="298"/>
        <v>0.2</v>
      </c>
      <c r="AD356" s="259">
        <f t="shared" si="267"/>
        <v>0</v>
      </c>
      <c r="AE356" s="259">
        <f t="shared" si="268"/>
        <v>950</v>
      </c>
      <c r="AF356" s="264">
        <f t="shared" si="287"/>
        <v>0</v>
      </c>
      <c r="AG356" s="265">
        <f t="shared" si="287"/>
        <v>0</v>
      </c>
      <c r="AH356" s="265">
        <f t="shared" si="287"/>
        <v>0</v>
      </c>
      <c r="AI356" s="265">
        <f t="shared" si="287"/>
        <v>0</v>
      </c>
      <c r="AJ356" s="278">
        <f t="shared" si="287"/>
        <v>0</v>
      </c>
      <c r="AK356" s="278">
        <f t="shared" si="269"/>
        <v>2030</v>
      </c>
      <c r="AL356" s="260">
        <f t="shared" si="288"/>
        <v>0</v>
      </c>
      <c r="AM356" s="260">
        <f t="shared" si="270"/>
        <v>0</v>
      </c>
      <c r="AN356" s="260">
        <f t="shared" si="271"/>
        <v>1</v>
      </c>
      <c r="AO356" s="259">
        <f t="shared" si="272"/>
        <v>0</v>
      </c>
      <c r="AP356" s="261">
        <f t="shared" si="273"/>
        <v>0.6</v>
      </c>
      <c r="AQ356" s="259">
        <f t="shared" si="280"/>
        <v>0</v>
      </c>
      <c r="AR356" s="259">
        <f t="shared" si="274"/>
        <v>1</v>
      </c>
      <c r="AS356" s="262">
        <f t="shared" si="299"/>
        <v>4.0000000000000002E-4</v>
      </c>
      <c r="AT356" s="259">
        <f t="shared" si="300"/>
        <v>0</v>
      </c>
      <c r="AU356" s="259">
        <f t="shared" si="275"/>
        <v>0</v>
      </c>
      <c r="AV356" s="260">
        <f t="shared" si="301"/>
        <v>0</v>
      </c>
      <c r="AW356" s="259">
        <f t="shared" si="276"/>
        <v>0</v>
      </c>
      <c r="AX356" s="259">
        <f t="shared" si="289"/>
        <v>0</v>
      </c>
      <c r="AY356" s="259">
        <f t="shared" si="277"/>
        <v>0</v>
      </c>
      <c r="AZ356" s="92">
        <f t="shared" si="278"/>
        <v>0</v>
      </c>
      <c r="BA356" s="266">
        <f t="shared" si="290"/>
        <v>0</v>
      </c>
      <c r="BB356" s="92">
        <f t="shared" si="279"/>
        <v>0</v>
      </c>
    </row>
    <row r="357" spans="1:54" x14ac:dyDescent="0.2">
      <c r="A357" s="278">
        <f t="shared" si="291"/>
        <v>2030</v>
      </c>
      <c r="B357" s="123">
        <f t="shared" si="253"/>
        <v>12</v>
      </c>
      <c r="C357" s="257">
        <f t="shared" si="283"/>
        <v>22</v>
      </c>
      <c r="D357" s="258">
        <f t="shared" si="283"/>
        <v>0</v>
      </c>
      <c r="E357" s="259">
        <f t="shared" si="283"/>
        <v>0</v>
      </c>
      <c r="F357" s="260">
        <f t="shared" si="283"/>
        <v>0</v>
      </c>
      <c r="G357" s="259">
        <f t="shared" si="254"/>
        <v>0</v>
      </c>
      <c r="H357" s="260">
        <f t="shared" si="255"/>
        <v>0.6</v>
      </c>
      <c r="I357" s="259">
        <f t="shared" si="292"/>
        <v>0</v>
      </c>
      <c r="J357" s="259">
        <f t="shared" si="256"/>
        <v>1</v>
      </c>
      <c r="K357" s="261">
        <f t="shared" si="257"/>
        <v>1.05</v>
      </c>
      <c r="L357" s="259">
        <f t="shared" si="258"/>
        <v>1</v>
      </c>
      <c r="M357" s="262">
        <f t="shared" si="293"/>
        <v>1E-3</v>
      </c>
      <c r="N357" s="259">
        <f t="shared" si="294"/>
        <v>0</v>
      </c>
      <c r="O357" s="259">
        <f t="shared" si="259"/>
        <v>0</v>
      </c>
      <c r="P357" s="260">
        <f t="shared" si="295"/>
        <v>0</v>
      </c>
      <c r="Q357" s="259" t="b">
        <f t="shared" si="260"/>
        <v>0</v>
      </c>
      <c r="R357" s="260">
        <f t="shared" si="261"/>
        <v>0</v>
      </c>
      <c r="S357" s="259">
        <f t="shared" si="262"/>
        <v>0</v>
      </c>
      <c r="T357" s="259">
        <f t="shared" si="284"/>
        <v>0</v>
      </c>
      <c r="U357" s="259">
        <f t="shared" si="263"/>
        <v>0</v>
      </c>
      <c r="V357" s="259">
        <f t="shared" si="296"/>
        <v>0</v>
      </c>
      <c r="W357" s="262">
        <f t="shared" si="297"/>
        <v>1.4E-3</v>
      </c>
      <c r="X357" s="259">
        <f t="shared" si="264"/>
        <v>0</v>
      </c>
      <c r="Y357" s="260">
        <f t="shared" si="285"/>
        <v>0</v>
      </c>
      <c r="Z357" s="259">
        <f t="shared" si="265"/>
        <v>0</v>
      </c>
      <c r="AA357" s="259">
        <f t="shared" si="286"/>
        <v>0</v>
      </c>
      <c r="AB357" s="259">
        <f t="shared" si="266"/>
        <v>0</v>
      </c>
      <c r="AC357" s="263">
        <f t="shared" si="298"/>
        <v>0.2</v>
      </c>
      <c r="AD357" s="259">
        <f t="shared" si="267"/>
        <v>0</v>
      </c>
      <c r="AE357" s="259">
        <f t="shared" si="268"/>
        <v>950</v>
      </c>
      <c r="AF357" s="264">
        <f t="shared" si="287"/>
        <v>0</v>
      </c>
      <c r="AG357" s="265">
        <f t="shared" si="287"/>
        <v>0</v>
      </c>
      <c r="AH357" s="265">
        <f t="shared" si="287"/>
        <v>0</v>
      </c>
      <c r="AI357" s="265">
        <f t="shared" si="287"/>
        <v>0</v>
      </c>
      <c r="AJ357" s="278">
        <f t="shared" si="287"/>
        <v>0</v>
      </c>
      <c r="AK357" s="278">
        <f t="shared" si="269"/>
        <v>2030</v>
      </c>
      <c r="AL357" s="260">
        <f t="shared" si="288"/>
        <v>0</v>
      </c>
      <c r="AM357" s="260">
        <f t="shared" si="270"/>
        <v>0</v>
      </c>
      <c r="AN357" s="260">
        <f t="shared" si="271"/>
        <v>1</v>
      </c>
      <c r="AO357" s="259">
        <f t="shared" si="272"/>
        <v>0</v>
      </c>
      <c r="AP357" s="261">
        <f t="shared" si="273"/>
        <v>0.6</v>
      </c>
      <c r="AQ357" s="259">
        <f t="shared" si="280"/>
        <v>0</v>
      </c>
      <c r="AR357" s="259">
        <f t="shared" si="274"/>
        <v>1</v>
      </c>
      <c r="AS357" s="262">
        <f t="shared" si="299"/>
        <v>4.0000000000000002E-4</v>
      </c>
      <c r="AT357" s="259">
        <f t="shared" si="300"/>
        <v>0</v>
      </c>
      <c r="AU357" s="259">
        <f t="shared" si="275"/>
        <v>0</v>
      </c>
      <c r="AV357" s="260">
        <f t="shared" si="301"/>
        <v>0</v>
      </c>
      <c r="AW357" s="259">
        <f t="shared" si="276"/>
        <v>0</v>
      </c>
      <c r="AX357" s="259">
        <f t="shared" si="289"/>
        <v>0</v>
      </c>
      <c r="AY357" s="259">
        <f t="shared" si="277"/>
        <v>0</v>
      </c>
      <c r="AZ357" s="92">
        <f t="shared" si="278"/>
        <v>0</v>
      </c>
      <c r="BA357" s="266">
        <f t="shared" si="290"/>
        <v>0</v>
      </c>
      <c r="BB357" s="92">
        <f t="shared" si="279"/>
        <v>0</v>
      </c>
    </row>
    <row r="358" spans="1:54" x14ac:dyDescent="0.2">
      <c r="A358" s="278">
        <f t="shared" si="291"/>
        <v>2030</v>
      </c>
      <c r="B358" s="123">
        <f t="shared" si="253"/>
        <v>12</v>
      </c>
      <c r="C358" s="257">
        <f t="shared" ref="C358:F373" si="302">C333</f>
        <v>23</v>
      </c>
      <c r="D358" s="258">
        <f t="shared" si="302"/>
        <v>0</v>
      </c>
      <c r="E358" s="259">
        <f t="shared" si="302"/>
        <v>0</v>
      </c>
      <c r="F358" s="260">
        <f t="shared" si="302"/>
        <v>0</v>
      </c>
      <c r="G358" s="259">
        <f t="shared" si="254"/>
        <v>0</v>
      </c>
      <c r="H358" s="260">
        <f t="shared" si="255"/>
        <v>0.6</v>
      </c>
      <c r="I358" s="259">
        <f t="shared" si="292"/>
        <v>0</v>
      </c>
      <c r="J358" s="259">
        <f t="shared" si="256"/>
        <v>1</v>
      </c>
      <c r="K358" s="261">
        <f t="shared" si="257"/>
        <v>1.05</v>
      </c>
      <c r="L358" s="259">
        <f t="shared" si="258"/>
        <v>1</v>
      </c>
      <c r="M358" s="262">
        <f t="shared" si="293"/>
        <v>1E-3</v>
      </c>
      <c r="N358" s="259">
        <f t="shared" si="294"/>
        <v>0</v>
      </c>
      <c r="O358" s="259">
        <f t="shared" si="259"/>
        <v>0</v>
      </c>
      <c r="P358" s="260">
        <f t="shared" si="295"/>
        <v>0</v>
      </c>
      <c r="Q358" s="259" t="b">
        <f t="shared" si="260"/>
        <v>0</v>
      </c>
      <c r="R358" s="260">
        <f t="shared" si="261"/>
        <v>0</v>
      </c>
      <c r="S358" s="259">
        <f t="shared" si="262"/>
        <v>0</v>
      </c>
      <c r="T358" s="259">
        <f t="shared" si="284"/>
        <v>0</v>
      </c>
      <c r="U358" s="259">
        <f t="shared" si="263"/>
        <v>0</v>
      </c>
      <c r="V358" s="259">
        <f t="shared" si="296"/>
        <v>0</v>
      </c>
      <c r="W358" s="262">
        <f t="shared" si="297"/>
        <v>1.4E-3</v>
      </c>
      <c r="X358" s="259">
        <f t="shared" si="264"/>
        <v>0</v>
      </c>
      <c r="Y358" s="260">
        <f t="shared" si="285"/>
        <v>0</v>
      </c>
      <c r="Z358" s="259">
        <f t="shared" si="265"/>
        <v>0</v>
      </c>
      <c r="AA358" s="259">
        <f t="shared" si="286"/>
        <v>0</v>
      </c>
      <c r="AB358" s="259">
        <f t="shared" si="266"/>
        <v>0</v>
      </c>
      <c r="AC358" s="263">
        <f t="shared" si="298"/>
        <v>0.2</v>
      </c>
      <c r="AD358" s="259">
        <f t="shared" si="267"/>
        <v>0</v>
      </c>
      <c r="AE358" s="259">
        <f t="shared" si="268"/>
        <v>950</v>
      </c>
      <c r="AF358" s="264">
        <f t="shared" ref="AF358:AJ373" si="303">AF333</f>
        <v>0</v>
      </c>
      <c r="AG358" s="265">
        <f t="shared" si="303"/>
        <v>0</v>
      </c>
      <c r="AH358" s="265">
        <f t="shared" si="303"/>
        <v>0</v>
      </c>
      <c r="AI358" s="265">
        <f t="shared" si="303"/>
        <v>0</v>
      </c>
      <c r="AJ358" s="278">
        <f t="shared" si="303"/>
        <v>0</v>
      </c>
      <c r="AK358" s="278">
        <f t="shared" si="269"/>
        <v>2030</v>
      </c>
      <c r="AL358" s="260">
        <f t="shared" si="288"/>
        <v>0</v>
      </c>
      <c r="AM358" s="260">
        <f t="shared" si="270"/>
        <v>0</v>
      </c>
      <c r="AN358" s="260">
        <f t="shared" si="271"/>
        <v>1</v>
      </c>
      <c r="AO358" s="259">
        <f t="shared" si="272"/>
        <v>0</v>
      </c>
      <c r="AP358" s="261">
        <f t="shared" si="273"/>
        <v>0.6</v>
      </c>
      <c r="AQ358" s="259">
        <f t="shared" si="280"/>
        <v>0</v>
      </c>
      <c r="AR358" s="259">
        <f t="shared" si="274"/>
        <v>1</v>
      </c>
      <c r="AS358" s="262">
        <f t="shared" si="299"/>
        <v>4.0000000000000002E-4</v>
      </c>
      <c r="AT358" s="259">
        <f t="shared" si="300"/>
        <v>0</v>
      </c>
      <c r="AU358" s="259">
        <f t="shared" si="275"/>
        <v>0</v>
      </c>
      <c r="AV358" s="260">
        <f t="shared" si="301"/>
        <v>0</v>
      </c>
      <c r="AW358" s="259">
        <f t="shared" si="276"/>
        <v>0</v>
      </c>
      <c r="AX358" s="259">
        <f t="shared" si="289"/>
        <v>0</v>
      </c>
      <c r="AY358" s="259">
        <f t="shared" si="277"/>
        <v>0</v>
      </c>
      <c r="AZ358" s="92">
        <f t="shared" si="278"/>
        <v>0</v>
      </c>
      <c r="BA358" s="266">
        <f t="shared" si="290"/>
        <v>0</v>
      </c>
      <c r="BB358" s="92">
        <f t="shared" si="279"/>
        <v>0</v>
      </c>
    </row>
    <row r="359" spans="1:54" x14ac:dyDescent="0.2">
      <c r="A359" s="278">
        <f t="shared" si="291"/>
        <v>2030</v>
      </c>
      <c r="B359" s="123">
        <f t="shared" si="253"/>
        <v>12</v>
      </c>
      <c r="C359" s="257">
        <f t="shared" si="302"/>
        <v>24</v>
      </c>
      <c r="D359" s="258">
        <f t="shared" si="302"/>
        <v>0</v>
      </c>
      <c r="E359" s="259">
        <f t="shared" si="302"/>
        <v>0</v>
      </c>
      <c r="F359" s="260">
        <f t="shared" si="302"/>
        <v>0</v>
      </c>
      <c r="G359" s="259">
        <f t="shared" si="254"/>
        <v>0</v>
      </c>
      <c r="H359" s="260">
        <f t="shared" si="255"/>
        <v>0.6</v>
      </c>
      <c r="I359" s="259">
        <f t="shared" si="292"/>
        <v>0</v>
      </c>
      <c r="J359" s="259">
        <f t="shared" si="256"/>
        <v>1</v>
      </c>
      <c r="K359" s="261">
        <f t="shared" si="257"/>
        <v>1.05</v>
      </c>
      <c r="L359" s="259">
        <f t="shared" si="258"/>
        <v>1</v>
      </c>
      <c r="M359" s="262">
        <f t="shared" si="293"/>
        <v>1E-3</v>
      </c>
      <c r="N359" s="259">
        <f t="shared" si="294"/>
        <v>0</v>
      </c>
      <c r="O359" s="259">
        <f t="shared" si="259"/>
        <v>0</v>
      </c>
      <c r="P359" s="260">
        <f t="shared" si="295"/>
        <v>0</v>
      </c>
      <c r="Q359" s="259" t="b">
        <f t="shared" si="260"/>
        <v>0</v>
      </c>
      <c r="R359" s="260">
        <f t="shared" si="261"/>
        <v>0</v>
      </c>
      <c r="S359" s="259">
        <f t="shared" si="262"/>
        <v>0</v>
      </c>
      <c r="T359" s="259">
        <f t="shared" si="284"/>
        <v>0</v>
      </c>
      <c r="U359" s="259">
        <f t="shared" si="263"/>
        <v>0</v>
      </c>
      <c r="V359" s="259">
        <f t="shared" si="296"/>
        <v>0</v>
      </c>
      <c r="W359" s="262">
        <f t="shared" si="297"/>
        <v>1.4E-3</v>
      </c>
      <c r="X359" s="259">
        <f t="shared" si="264"/>
        <v>0</v>
      </c>
      <c r="Y359" s="260">
        <f t="shared" si="285"/>
        <v>0</v>
      </c>
      <c r="Z359" s="259">
        <f t="shared" si="265"/>
        <v>0</v>
      </c>
      <c r="AA359" s="259">
        <f t="shared" si="286"/>
        <v>0</v>
      </c>
      <c r="AB359" s="259">
        <f t="shared" si="266"/>
        <v>0</v>
      </c>
      <c r="AC359" s="263">
        <f t="shared" si="298"/>
        <v>0.2</v>
      </c>
      <c r="AD359" s="259">
        <f t="shared" si="267"/>
        <v>0</v>
      </c>
      <c r="AE359" s="259">
        <f t="shared" si="268"/>
        <v>950</v>
      </c>
      <c r="AF359" s="264">
        <f t="shared" si="303"/>
        <v>0</v>
      </c>
      <c r="AG359" s="265">
        <f t="shared" si="303"/>
        <v>0</v>
      </c>
      <c r="AH359" s="265">
        <f t="shared" si="303"/>
        <v>0</v>
      </c>
      <c r="AI359" s="265">
        <f t="shared" si="303"/>
        <v>0</v>
      </c>
      <c r="AJ359" s="278">
        <f t="shared" si="303"/>
        <v>0</v>
      </c>
      <c r="AK359" s="278">
        <f t="shared" si="269"/>
        <v>2030</v>
      </c>
      <c r="AL359" s="260">
        <f t="shared" si="288"/>
        <v>0</v>
      </c>
      <c r="AM359" s="260">
        <f t="shared" si="270"/>
        <v>0</v>
      </c>
      <c r="AN359" s="260">
        <f t="shared" si="271"/>
        <v>1</v>
      </c>
      <c r="AO359" s="259">
        <f t="shared" si="272"/>
        <v>0</v>
      </c>
      <c r="AP359" s="261">
        <f t="shared" si="273"/>
        <v>0.6</v>
      </c>
      <c r="AQ359" s="259">
        <f t="shared" si="280"/>
        <v>0</v>
      </c>
      <c r="AR359" s="259">
        <f t="shared" si="274"/>
        <v>1</v>
      </c>
      <c r="AS359" s="262">
        <f t="shared" si="299"/>
        <v>4.0000000000000002E-4</v>
      </c>
      <c r="AT359" s="259">
        <f t="shared" si="300"/>
        <v>0</v>
      </c>
      <c r="AU359" s="259">
        <f t="shared" si="275"/>
        <v>0</v>
      </c>
      <c r="AV359" s="260">
        <f t="shared" si="301"/>
        <v>0</v>
      </c>
      <c r="AW359" s="259">
        <f t="shared" si="276"/>
        <v>0</v>
      </c>
      <c r="AX359" s="259">
        <f t="shared" si="289"/>
        <v>0</v>
      </c>
      <c r="AY359" s="259">
        <f t="shared" si="277"/>
        <v>0</v>
      </c>
      <c r="AZ359" s="92">
        <f t="shared" si="278"/>
        <v>0</v>
      </c>
      <c r="BA359" s="266">
        <f t="shared" si="290"/>
        <v>0</v>
      </c>
      <c r="BB359" s="92">
        <f t="shared" si="279"/>
        <v>0</v>
      </c>
    </row>
    <row r="360" spans="1:54" x14ac:dyDescent="0.2">
      <c r="A360" s="278">
        <f t="shared" si="291"/>
        <v>2030</v>
      </c>
      <c r="B360" s="123">
        <f t="shared" si="253"/>
        <v>12</v>
      </c>
      <c r="C360" s="257">
        <f t="shared" si="302"/>
        <v>25</v>
      </c>
      <c r="D360" s="258">
        <f t="shared" si="302"/>
        <v>0</v>
      </c>
      <c r="E360" s="259">
        <f t="shared" si="302"/>
        <v>0</v>
      </c>
      <c r="F360" s="260">
        <f t="shared" si="302"/>
        <v>0</v>
      </c>
      <c r="G360" s="259">
        <f t="shared" si="254"/>
        <v>0</v>
      </c>
      <c r="H360" s="260">
        <f t="shared" si="255"/>
        <v>0.6</v>
      </c>
      <c r="I360" s="259">
        <f t="shared" si="292"/>
        <v>0</v>
      </c>
      <c r="J360" s="259">
        <f t="shared" si="256"/>
        <v>1</v>
      </c>
      <c r="K360" s="261">
        <f t="shared" si="257"/>
        <v>1.05</v>
      </c>
      <c r="L360" s="259">
        <f t="shared" si="258"/>
        <v>1</v>
      </c>
      <c r="M360" s="262">
        <f t="shared" si="293"/>
        <v>1E-3</v>
      </c>
      <c r="N360" s="259">
        <f t="shared" si="294"/>
        <v>0</v>
      </c>
      <c r="O360" s="259">
        <f t="shared" si="259"/>
        <v>0</v>
      </c>
      <c r="P360" s="260">
        <f t="shared" si="295"/>
        <v>0</v>
      </c>
      <c r="Q360" s="259" t="b">
        <f t="shared" si="260"/>
        <v>0</v>
      </c>
      <c r="R360" s="260">
        <f t="shared" si="261"/>
        <v>0</v>
      </c>
      <c r="S360" s="259">
        <f t="shared" si="262"/>
        <v>0</v>
      </c>
      <c r="T360" s="259">
        <f t="shared" si="284"/>
        <v>0</v>
      </c>
      <c r="U360" s="259">
        <f t="shared" si="263"/>
        <v>0</v>
      </c>
      <c r="V360" s="259">
        <f t="shared" si="296"/>
        <v>0</v>
      </c>
      <c r="W360" s="262">
        <f t="shared" si="297"/>
        <v>1.4E-3</v>
      </c>
      <c r="X360" s="259">
        <f t="shared" si="264"/>
        <v>0</v>
      </c>
      <c r="Y360" s="260">
        <f t="shared" si="285"/>
        <v>0</v>
      </c>
      <c r="Z360" s="259">
        <f t="shared" si="265"/>
        <v>0</v>
      </c>
      <c r="AA360" s="259">
        <f t="shared" si="286"/>
        <v>0</v>
      </c>
      <c r="AB360" s="259">
        <f t="shared" si="266"/>
        <v>0</v>
      </c>
      <c r="AC360" s="263">
        <f t="shared" si="298"/>
        <v>0.2</v>
      </c>
      <c r="AD360" s="259">
        <f t="shared" si="267"/>
        <v>0</v>
      </c>
      <c r="AE360" s="259">
        <f t="shared" si="268"/>
        <v>950</v>
      </c>
      <c r="AF360" s="264">
        <f t="shared" si="303"/>
        <v>0</v>
      </c>
      <c r="AG360" s="265">
        <f t="shared" si="303"/>
        <v>0</v>
      </c>
      <c r="AH360" s="265">
        <f t="shared" si="303"/>
        <v>0</v>
      </c>
      <c r="AI360" s="265">
        <f t="shared" si="303"/>
        <v>0</v>
      </c>
      <c r="AJ360" s="278">
        <f t="shared" si="303"/>
        <v>0</v>
      </c>
      <c r="AK360" s="278">
        <f t="shared" si="269"/>
        <v>2030</v>
      </c>
      <c r="AL360" s="260">
        <f t="shared" si="288"/>
        <v>0</v>
      </c>
      <c r="AM360" s="260">
        <f t="shared" si="270"/>
        <v>0</v>
      </c>
      <c r="AN360" s="260">
        <f t="shared" si="271"/>
        <v>1</v>
      </c>
      <c r="AO360" s="259">
        <f t="shared" si="272"/>
        <v>0</v>
      </c>
      <c r="AP360" s="261">
        <f t="shared" si="273"/>
        <v>0.6</v>
      </c>
      <c r="AQ360" s="259">
        <f t="shared" si="280"/>
        <v>0</v>
      </c>
      <c r="AR360" s="259">
        <f t="shared" si="274"/>
        <v>1</v>
      </c>
      <c r="AS360" s="262">
        <f t="shared" si="299"/>
        <v>4.0000000000000002E-4</v>
      </c>
      <c r="AT360" s="259">
        <f t="shared" si="300"/>
        <v>0</v>
      </c>
      <c r="AU360" s="259">
        <f t="shared" si="275"/>
        <v>0</v>
      </c>
      <c r="AV360" s="260">
        <f t="shared" si="301"/>
        <v>0</v>
      </c>
      <c r="AW360" s="259">
        <f t="shared" si="276"/>
        <v>0</v>
      </c>
      <c r="AX360" s="259">
        <f t="shared" si="289"/>
        <v>0</v>
      </c>
      <c r="AY360" s="259">
        <f t="shared" si="277"/>
        <v>0</v>
      </c>
      <c r="AZ360" s="92">
        <f t="shared" si="278"/>
        <v>0</v>
      </c>
      <c r="BA360" s="266">
        <f t="shared" si="290"/>
        <v>0</v>
      </c>
      <c r="BB360" s="92">
        <f t="shared" si="279"/>
        <v>0</v>
      </c>
    </row>
    <row r="361" spans="1:54" x14ac:dyDescent="0.2">
      <c r="A361" s="267">
        <f t="shared" si="291"/>
        <v>2031</v>
      </c>
      <c r="B361" s="128">
        <f t="shared" si="253"/>
        <v>13</v>
      </c>
      <c r="C361" s="268">
        <f t="shared" si="302"/>
        <v>1</v>
      </c>
      <c r="D361" s="269" t="str">
        <f t="shared" si="302"/>
        <v>단A</v>
      </c>
      <c r="E361" s="270">
        <f t="shared" si="302"/>
        <v>1200000</v>
      </c>
      <c r="F361" s="271">
        <f t="shared" si="302"/>
        <v>0.1</v>
      </c>
      <c r="G361" s="270">
        <f t="shared" si="254"/>
        <v>3766114.052065203</v>
      </c>
      <c r="H361" s="271">
        <f t="shared" si="255"/>
        <v>0.6</v>
      </c>
      <c r="I361" s="270">
        <f t="shared" si="292"/>
        <v>2259668.4312391216</v>
      </c>
      <c r="J361" s="270">
        <f t="shared" si="256"/>
        <v>3</v>
      </c>
      <c r="K361" s="272">
        <f t="shared" si="257"/>
        <v>1.3</v>
      </c>
      <c r="L361" s="270">
        <f t="shared" si="258"/>
        <v>4</v>
      </c>
      <c r="M361" s="273">
        <f t="shared" si="293"/>
        <v>4.0000000000000001E-3</v>
      </c>
      <c r="N361" s="270">
        <f t="shared" si="294"/>
        <v>630</v>
      </c>
      <c r="O361" s="270">
        <f t="shared" si="259"/>
        <v>8408.6737249564867</v>
      </c>
      <c r="P361" s="271">
        <f t="shared" si="295"/>
        <v>0.5</v>
      </c>
      <c r="Q361" s="270" t="b">
        <f t="shared" si="260"/>
        <v>0</v>
      </c>
      <c r="R361" s="271">
        <f t="shared" si="261"/>
        <v>0.5</v>
      </c>
      <c r="S361" s="270">
        <f t="shared" si="262"/>
        <v>4204.3368624782433</v>
      </c>
      <c r="T361" s="270">
        <f t="shared" si="284"/>
        <v>4931.5344738379235</v>
      </c>
      <c r="U361" s="270">
        <f t="shared" si="263"/>
        <v>4204.3368624782433</v>
      </c>
      <c r="V361" s="270" t="b">
        <f t="shared" si="296"/>
        <v>1</v>
      </c>
      <c r="W361" s="273">
        <f t="shared" si="297"/>
        <v>1.4E-3</v>
      </c>
      <c r="X361" s="270">
        <f t="shared" si="264"/>
        <v>3163.5358037347701</v>
      </c>
      <c r="Y361" s="271">
        <f t="shared" si="285"/>
        <v>0.5</v>
      </c>
      <c r="Z361" s="270">
        <f t="shared" si="265"/>
        <v>1581.767901867385</v>
      </c>
      <c r="AA361" s="270">
        <f t="shared" si="286"/>
        <v>1869.3620658432733</v>
      </c>
      <c r="AB361" s="270">
        <f t="shared" si="266"/>
        <v>1581.767901867385</v>
      </c>
      <c r="AC361" s="274">
        <f t="shared" si="298"/>
        <v>0.2</v>
      </c>
      <c r="AD361" s="270">
        <f t="shared" si="267"/>
        <v>840.86737249564874</v>
      </c>
      <c r="AE361" s="270">
        <f t="shared" si="268"/>
        <v>970</v>
      </c>
      <c r="AF361" s="275">
        <f t="shared" si="303"/>
        <v>20</v>
      </c>
      <c r="AG361" s="276">
        <f t="shared" si="303"/>
        <v>1</v>
      </c>
      <c r="AH361" s="276">
        <f t="shared" si="303"/>
        <v>1.1000000000000001</v>
      </c>
      <c r="AI361" s="276">
        <f t="shared" si="303"/>
        <v>1.25</v>
      </c>
      <c r="AJ361" s="267">
        <f t="shared" si="303"/>
        <v>2010</v>
      </c>
      <c r="AK361" s="267">
        <f t="shared" si="269"/>
        <v>21</v>
      </c>
      <c r="AL361" s="271">
        <f t="shared" si="288"/>
        <v>0.02</v>
      </c>
      <c r="AM361" s="271">
        <f t="shared" si="270"/>
        <v>0.19999999999999996</v>
      </c>
      <c r="AN361" s="271">
        <f t="shared" si="271"/>
        <v>0.58000000000000007</v>
      </c>
      <c r="AO361" s="270">
        <f t="shared" si="272"/>
        <v>15471.500000000002</v>
      </c>
      <c r="AP361" s="272">
        <f t="shared" si="273"/>
        <v>0.6</v>
      </c>
      <c r="AQ361" s="270">
        <f t="shared" si="280"/>
        <v>9282.9000000000015</v>
      </c>
      <c r="AR361" s="270">
        <f t="shared" si="274"/>
        <v>2</v>
      </c>
      <c r="AS361" s="273">
        <f t="shared" si="299"/>
        <v>5.0000000000000001E-4</v>
      </c>
      <c r="AT361" s="270">
        <f t="shared" si="300"/>
        <v>0.60000000000000009</v>
      </c>
      <c r="AU361" s="270">
        <f t="shared" si="275"/>
        <v>4.0414500000000011</v>
      </c>
      <c r="AV361" s="271">
        <f t="shared" si="301"/>
        <v>0</v>
      </c>
      <c r="AW361" s="270">
        <f t="shared" si="276"/>
        <v>4.0414500000000011</v>
      </c>
      <c r="AX361" s="270">
        <f t="shared" si="289"/>
        <v>5.3332499999999987</v>
      </c>
      <c r="AY361" s="270">
        <f t="shared" si="277"/>
        <v>4.0414500000000011</v>
      </c>
      <c r="AZ361" s="129">
        <f t="shared" si="278"/>
        <v>6631.0135868412772</v>
      </c>
      <c r="BA361" s="277">
        <f t="shared" si="290"/>
        <v>1</v>
      </c>
      <c r="BB361" s="129">
        <f t="shared" si="279"/>
        <v>6631.0135868412772</v>
      </c>
    </row>
    <row r="362" spans="1:54" x14ac:dyDescent="0.2">
      <c r="A362" s="278">
        <f t="shared" si="291"/>
        <v>2031</v>
      </c>
      <c r="B362" s="123">
        <f t="shared" si="253"/>
        <v>13</v>
      </c>
      <c r="C362" s="257">
        <f t="shared" si="302"/>
        <v>2</v>
      </c>
      <c r="D362" s="258" t="str">
        <f t="shared" si="302"/>
        <v>단B</v>
      </c>
      <c r="E362" s="259">
        <f t="shared" si="302"/>
        <v>0</v>
      </c>
      <c r="F362" s="260">
        <f t="shared" si="302"/>
        <v>0.01</v>
      </c>
      <c r="G362" s="259">
        <f t="shared" si="254"/>
        <v>0</v>
      </c>
      <c r="H362" s="260">
        <f t="shared" si="255"/>
        <v>0.6</v>
      </c>
      <c r="I362" s="259">
        <f t="shared" si="292"/>
        <v>0</v>
      </c>
      <c r="J362" s="259">
        <f t="shared" si="256"/>
        <v>1</v>
      </c>
      <c r="K362" s="261">
        <f t="shared" si="257"/>
        <v>1.05</v>
      </c>
      <c r="L362" s="259">
        <f t="shared" si="258"/>
        <v>1</v>
      </c>
      <c r="M362" s="262">
        <f t="shared" si="293"/>
        <v>1E-3</v>
      </c>
      <c r="N362" s="259">
        <f t="shared" si="294"/>
        <v>0</v>
      </c>
      <c r="O362" s="259">
        <f t="shared" si="259"/>
        <v>0</v>
      </c>
      <c r="P362" s="260">
        <f t="shared" si="295"/>
        <v>0.5</v>
      </c>
      <c r="Q362" s="259" t="b">
        <f t="shared" si="260"/>
        <v>0</v>
      </c>
      <c r="R362" s="260">
        <f t="shared" si="261"/>
        <v>0.5</v>
      </c>
      <c r="S362" s="259">
        <f t="shared" si="262"/>
        <v>0</v>
      </c>
      <c r="T362" s="259">
        <f t="shared" si="284"/>
        <v>0</v>
      </c>
      <c r="U362" s="259">
        <f t="shared" si="263"/>
        <v>0</v>
      </c>
      <c r="V362" s="259" t="b">
        <f t="shared" si="296"/>
        <v>1</v>
      </c>
      <c r="W362" s="262">
        <f t="shared" si="297"/>
        <v>1.4E-3</v>
      </c>
      <c r="X362" s="259">
        <f t="shared" si="264"/>
        <v>0</v>
      </c>
      <c r="Y362" s="260">
        <f t="shared" si="285"/>
        <v>0.5</v>
      </c>
      <c r="Z362" s="259">
        <f t="shared" si="265"/>
        <v>0</v>
      </c>
      <c r="AA362" s="259">
        <f t="shared" si="286"/>
        <v>0</v>
      </c>
      <c r="AB362" s="259">
        <f t="shared" si="266"/>
        <v>0</v>
      </c>
      <c r="AC362" s="263">
        <f t="shared" si="298"/>
        <v>0.2</v>
      </c>
      <c r="AD362" s="259">
        <f t="shared" si="267"/>
        <v>0</v>
      </c>
      <c r="AE362" s="259">
        <f t="shared" si="268"/>
        <v>970</v>
      </c>
      <c r="AF362" s="264">
        <f t="shared" si="303"/>
        <v>40</v>
      </c>
      <c r="AG362" s="265">
        <f t="shared" si="303"/>
        <v>1</v>
      </c>
      <c r="AH362" s="265">
        <f t="shared" si="303"/>
        <v>1.1000000000000001</v>
      </c>
      <c r="AI362" s="265">
        <f t="shared" si="303"/>
        <v>1.25</v>
      </c>
      <c r="AJ362" s="278">
        <f t="shared" si="303"/>
        <v>2010</v>
      </c>
      <c r="AK362" s="278">
        <f t="shared" si="269"/>
        <v>21</v>
      </c>
      <c r="AL362" s="260">
        <f t="shared" si="288"/>
        <v>0.02</v>
      </c>
      <c r="AM362" s="260">
        <f t="shared" si="270"/>
        <v>0.19999999999999996</v>
      </c>
      <c r="AN362" s="260">
        <f t="shared" si="271"/>
        <v>0.58000000000000007</v>
      </c>
      <c r="AO362" s="259">
        <f t="shared" si="272"/>
        <v>30943.000000000004</v>
      </c>
      <c r="AP362" s="261">
        <f t="shared" si="273"/>
        <v>0.6</v>
      </c>
      <c r="AQ362" s="259">
        <f t="shared" si="280"/>
        <v>18565.800000000003</v>
      </c>
      <c r="AR362" s="259">
        <f t="shared" si="274"/>
        <v>3</v>
      </c>
      <c r="AS362" s="262">
        <f t="shared" si="299"/>
        <v>5.9999999999999995E-4</v>
      </c>
      <c r="AT362" s="259">
        <f t="shared" si="300"/>
        <v>1.899999999999999</v>
      </c>
      <c r="AU362" s="259">
        <f t="shared" si="275"/>
        <v>9.2394800000000021</v>
      </c>
      <c r="AV362" s="260">
        <f t="shared" si="301"/>
        <v>0</v>
      </c>
      <c r="AW362" s="259">
        <f t="shared" si="276"/>
        <v>9.2394800000000021</v>
      </c>
      <c r="AX362" s="259">
        <f t="shared" si="289"/>
        <v>9.8553000000000015</v>
      </c>
      <c r="AY362" s="259">
        <f t="shared" si="277"/>
        <v>9.2394800000000021</v>
      </c>
      <c r="AZ362" s="92">
        <f t="shared" si="278"/>
        <v>9.2394800000000021</v>
      </c>
      <c r="BA362" s="266">
        <f t="shared" si="290"/>
        <v>2</v>
      </c>
      <c r="BB362" s="92">
        <f t="shared" si="279"/>
        <v>18.478960000000004</v>
      </c>
    </row>
    <row r="363" spans="1:54" x14ac:dyDescent="0.2">
      <c r="A363" s="278">
        <f t="shared" si="291"/>
        <v>2031</v>
      </c>
      <c r="B363" s="123">
        <f t="shared" si="253"/>
        <v>13</v>
      </c>
      <c r="C363" s="257">
        <f t="shared" si="302"/>
        <v>3</v>
      </c>
      <c r="D363" s="258" t="str">
        <f t="shared" si="302"/>
        <v>단C</v>
      </c>
      <c r="E363" s="259">
        <f t="shared" si="302"/>
        <v>0</v>
      </c>
      <c r="F363" s="260">
        <f t="shared" si="302"/>
        <v>0.02</v>
      </c>
      <c r="G363" s="259">
        <f t="shared" si="254"/>
        <v>0</v>
      </c>
      <c r="H363" s="260">
        <f t="shared" si="255"/>
        <v>0.6</v>
      </c>
      <c r="I363" s="259">
        <f t="shared" si="292"/>
        <v>0</v>
      </c>
      <c r="J363" s="259">
        <f t="shared" si="256"/>
        <v>1</v>
      </c>
      <c r="K363" s="261">
        <f t="shared" si="257"/>
        <v>1.05</v>
      </c>
      <c r="L363" s="259">
        <f t="shared" si="258"/>
        <v>1</v>
      </c>
      <c r="M363" s="262">
        <f t="shared" si="293"/>
        <v>1E-3</v>
      </c>
      <c r="N363" s="259">
        <f t="shared" si="294"/>
        <v>0</v>
      </c>
      <c r="O363" s="259">
        <f t="shared" si="259"/>
        <v>0</v>
      </c>
      <c r="P363" s="260">
        <f t="shared" si="295"/>
        <v>0.5</v>
      </c>
      <c r="Q363" s="259" t="b">
        <f t="shared" si="260"/>
        <v>0</v>
      </c>
      <c r="R363" s="260">
        <f t="shared" si="261"/>
        <v>0.5</v>
      </c>
      <c r="S363" s="259">
        <f t="shared" si="262"/>
        <v>0</v>
      </c>
      <c r="T363" s="259">
        <f t="shared" si="284"/>
        <v>0</v>
      </c>
      <c r="U363" s="259">
        <f t="shared" si="263"/>
        <v>0</v>
      </c>
      <c r="V363" s="259" t="b">
        <f t="shared" si="296"/>
        <v>1</v>
      </c>
      <c r="W363" s="262">
        <f t="shared" si="297"/>
        <v>1.4E-3</v>
      </c>
      <c r="X363" s="259">
        <f t="shared" si="264"/>
        <v>0</v>
      </c>
      <c r="Y363" s="260">
        <f t="shared" si="285"/>
        <v>0.5</v>
      </c>
      <c r="Z363" s="259">
        <f t="shared" si="265"/>
        <v>0</v>
      </c>
      <c r="AA363" s="259">
        <f t="shared" si="286"/>
        <v>0</v>
      </c>
      <c r="AB363" s="259">
        <f t="shared" si="266"/>
        <v>0</v>
      </c>
      <c r="AC363" s="263">
        <f t="shared" si="298"/>
        <v>0.2</v>
      </c>
      <c r="AD363" s="259">
        <f t="shared" si="267"/>
        <v>0</v>
      </c>
      <c r="AE363" s="259">
        <f t="shared" si="268"/>
        <v>970</v>
      </c>
      <c r="AF363" s="264">
        <f t="shared" si="303"/>
        <v>50</v>
      </c>
      <c r="AG363" s="265">
        <f t="shared" si="303"/>
        <v>1</v>
      </c>
      <c r="AH363" s="265">
        <f t="shared" si="303"/>
        <v>1.1000000000000001</v>
      </c>
      <c r="AI363" s="265">
        <f t="shared" si="303"/>
        <v>1.25</v>
      </c>
      <c r="AJ363" s="278">
        <f t="shared" si="303"/>
        <v>2010</v>
      </c>
      <c r="AK363" s="278">
        <f t="shared" si="269"/>
        <v>21</v>
      </c>
      <c r="AL363" s="260">
        <f t="shared" si="288"/>
        <v>0.02</v>
      </c>
      <c r="AM363" s="260">
        <f t="shared" si="270"/>
        <v>0.19999999999999996</v>
      </c>
      <c r="AN363" s="260">
        <f t="shared" si="271"/>
        <v>0.58000000000000007</v>
      </c>
      <c r="AO363" s="259">
        <f t="shared" si="272"/>
        <v>38678.750000000015</v>
      </c>
      <c r="AP363" s="261">
        <f t="shared" si="273"/>
        <v>0.6</v>
      </c>
      <c r="AQ363" s="259">
        <f t="shared" si="280"/>
        <v>23207.250000000007</v>
      </c>
      <c r="AR363" s="259">
        <f t="shared" si="274"/>
        <v>3</v>
      </c>
      <c r="AS363" s="262">
        <f t="shared" si="299"/>
        <v>5.9999999999999995E-4</v>
      </c>
      <c r="AT363" s="259">
        <f t="shared" si="300"/>
        <v>1.899999999999999</v>
      </c>
      <c r="AU363" s="259">
        <f t="shared" si="275"/>
        <v>12.024350000000005</v>
      </c>
      <c r="AV363" s="260">
        <f t="shared" si="301"/>
        <v>0</v>
      </c>
      <c r="AW363" s="259">
        <f t="shared" si="276"/>
        <v>12.024350000000005</v>
      </c>
      <c r="AX363" s="259">
        <f t="shared" si="289"/>
        <v>12.817875000000001</v>
      </c>
      <c r="AY363" s="259">
        <f t="shared" si="277"/>
        <v>12.024350000000005</v>
      </c>
      <c r="AZ363" s="92">
        <f t="shared" si="278"/>
        <v>12.024350000000005</v>
      </c>
      <c r="BA363" s="266">
        <f t="shared" si="290"/>
        <v>3</v>
      </c>
      <c r="BB363" s="92">
        <f t="shared" si="279"/>
        <v>36.073050000000016</v>
      </c>
    </row>
    <row r="364" spans="1:54" x14ac:dyDescent="0.2">
      <c r="A364" s="278">
        <f t="shared" si="291"/>
        <v>2031</v>
      </c>
      <c r="B364" s="123">
        <f t="shared" si="253"/>
        <v>13</v>
      </c>
      <c r="C364" s="257">
        <f t="shared" si="302"/>
        <v>4</v>
      </c>
      <c r="D364" s="258" t="str">
        <f t="shared" si="302"/>
        <v>단D</v>
      </c>
      <c r="E364" s="259">
        <f t="shared" si="302"/>
        <v>0</v>
      </c>
      <c r="F364" s="260">
        <f t="shared" si="302"/>
        <v>0.03</v>
      </c>
      <c r="G364" s="259">
        <f t="shared" si="254"/>
        <v>0</v>
      </c>
      <c r="H364" s="260">
        <f t="shared" si="255"/>
        <v>0.6</v>
      </c>
      <c r="I364" s="259">
        <f t="shared" si="292"/>
        <v>0</v>
      </c>
      <c r="J364" s="259">
        <f t="shared" si="256"/>
        <v>1</v>
      </c>
      <c r="K364" s="261">
        <f t="shared" si="257"/>
        <v>1.05</v>
      </c>
      <c r="L364" s="259">
        <f t="shared" si="258"/>
        <v>1</v>
      </c>
      <c r="M364" s="262">
        <f t="shared" si="293"/>
        <v>1E-3</v>
      </c>
      <c r="N364" s="259">
        <f t="shared" si="294"/>
        <v>0</v>
      </c>
      <c r="O364" s="259">
        <f t="shared" si="259"/>
        <v>0</v>
      </c>
      <c r="P364" s="260">
        <f t="shared" si="295"/>
        <v>0.5</v>
      </c>
      <c r="Q364" s="259" t="b">
        <f t="shared" si="260"/>
        <v>0</v>
      </c>
      <c r="R364" s="260">
        <f t="shared" si="261"/>
        <v>0.5</v>
      </c>
      <c r="S364" s="259">
        <f t="shared" si="262"/>
        <v>0</v>
      </c>
      <c r="T364" s="259">
        <f t="shared" si="284"/>
        <v>0</v>
      </c>
      <c r="U364" s="259">
        <f t="shared" si="263"/>
        <v>0</v>
      </c>
      <c r="V364" s="259" t="b">
        <f t="shared" si="296"/>
        <v>1</v>
      </c>
      <c r="W364" s="262">
        <f t="shared" si="297"/>
        <v>1.4E-3</v>
      </c>
      <c r="X364" s="259">
        <f t="shared" si="264"/>
        <v>0</v>
      </c>
      <c r="Y364" s="260">
        <f t="shared" si="285"/>
        <v>0.5</v>
      </c>
      <c r="Z364" s="259">
        <f t="shared" si="265"/>
        <v>0</v>
      </c>
      <c r="AA364" s="259">
        <f t="shared" si="286"/>
        <v>0</v>
      </c>
      <c r="AB364" s="259">
        <f t="shared" si="266"/>
        <v>0</v>
      </c>
      <c r="AC364" s="263">
        <f t="shared" si="298"/>
        <v>0.2</v>
      </c>
      <c r="AD364" s="259">
        <f t="shared" si="267"/>
        <v>0</v>
      </c>
      <c r="AE364" s="259">
        <f t="shared" si="268"/>
        <v>970</v>
      </c>
      <c r="AF364" s="264">
        <f t="shared" si="303"/>
        <v>60</v>
      </c>
      <c r="AG364" s="265">
        <f t="shared" si="303"/>
        <v>1</v>
      </c>
      <c r="AH364" s="265">
        <f t="shared" si="303"/>
        <v>1.1000000000000001</v>
      </c>
      <c r="AI364" s="265">
        <f t="shared" si="303"/>
        <v>1.25</v>
      </c>
      <c r="AJ364" s="278">
        <f t="shared" si="303"/>
        <v>2010</v>
      </c>
      <c r="AK364" s="278">
        <f t="shared" si="269"/>
        <v>21</v>
      </c>
      <c r="AL364" s="260">
        <f t="shared" si="288"/>
        <v>0.02</v>
      </c>
      <c r="AM364" s="260">
        <f t="shared" si="270"/>
        <v>0.19999999999999996</v>
      </c>
      <c r="AN364" s="260">
        <f t="shared" si="271"/>
        <v>0.58000000000000007</v>
      </c>
      <c r="AO364" s="259">
        <f t="shared" si="272"/>
        <v>46414.500000000015</v>
      </c>
      <c r="AP364" s="261">
        <f t="shared" si="273"/>
        <v>0.6</v>
      </c>
      <c r="AQ364" s="259">
        <f t="shared" si="280"/>
        <v>27848.700000000008</v>
      </c>
      <c r="AR364" s="259">
        <f t="shared" si="274"/>
        <v>4</v>
      </c>
      <c r="AS364" s="262">
        <f t="shared" si="299"/>
        <v>8.0000000000000004E-4</v>
      </c>
      <c r="AT364" s="259">
        <f t="shared" si="300"/>
        <v>7.1000000000000014</v>
      </c>
      <c r="AU364" s="259">
        <f t="shared" si="275"/>
        <v>15.178960000000007</v>
      </c>
      <c r="AV364" s="260">
        <f t="shared" si="301"/>
        <v>0</v>
      </c>
      <c r="AW364" s="259">
        <f t="shared" si="276"/>
        <v>15.178960000000007</v>
      </c>
      <c r="AX364" s="259">
        <f t="shared" si="289"/>
        <v>16.245600000000003</v>
      </c>
      <c r="AY364" s="259">
        <f t="shared" si="277"/>
        <v>15.178960000000007</v>
      </c>
      <c r="AZ364" s="92">
        <f t="shared" si="278"/>
        <v>15.178960000000007</v>
      </c>
      <c r="BA364" s="266">
        <f t="shared" si="290"/>
        <v>4</v>
      </c>
      <c r="BB364" s="92">
        <f t="shared" si="279"/>
        <v>60.715840000000028</v>
      </c>
    </row>
    <row r="365" spans="1:54" x14ac:dyDescent="0.2">
      <c r="A365" s="278">
        <f t="shared" si="291"/>
        <v>2031</v>
      </c>
      <c r="B365" s="123">
        <f t="shared" si="253"/>
        <v>13</v>
      </c>
      <c r="C365" s="257">
        <f t="shared" si="302"/>
        <v>5</v>
      </c>
      <c r="D365" s="258" t="str">
        <f t="shared" si="302"/>
        <v>단E</v>
      </c>
      <c r="E365" s="259">
        <f t="shared" si="302"/>
        <v>0</v>
      </c>
      <c r="F365" s="260">
        <f t="shared" si="302"/>
        <v>0.04</v>
      </c>
      <c r="G365" s="259">
        <f t="shared" si="254"/>
        <v>0</v>
      </c>
      <c r="H365" s="260">
        <f t="shared" si="255"/>
        <v>0.6</v>
      </c>
      <c r="I365" s="259">
        <f t="shared" si="292"/>
        <v>0</v>
      </c>
      <c r="J365" s="259">
        <f t="shared" si="256"/>
        <v>1</v>
      </c>
      <c r="K365" s="261">
        <f t="shared" si="257"/>
        <v>1.05</v>
      </c>
      <c r="L365" s="259">
        <f t="shared" si="258"/>
        <v>1</v>
      </c>
      <c r="M365" s="262">
        <f t="shared" si="293"/>
        <v>1E-3</v>
      </c>
      <c r="N365" s="259">
        <f t="shared" si="294"/>
        <v>0</v>
      </c>
      <c r="O365" s="259">
        <f t="shared" si="259"/>
        <v>0</v>
      </c>
      <c r="P365" s="260">
        <f t="shared" si="295"/>
        <v>0.25</v>
      </c>
      <c r="Q365" s="259" t="b">
        <f t="shared" si="260"/>
        <v>0</v>
      </c>
      <c r="R365" s="260">
        <f t="shared" si="261"/>
        <v>0.25</v>
      </c>
      <c r="S365" s="259">
        <f t="shared" si="262"/>
        <v>0</v>
      </c>
      <c r="T365" s="259">
        <f t="shared" si="284"/>
        <v>0</v>
      </c>
      <c r="U365" s="259">
        <f t="shared" si="263"/>
        <v>0</v>
      </c>
      <c r="V365" s="259" t="b">
        <f t="shared" si="296"/>
        <v>1</v>
      </c>
      <c r="W365" s="262">
        <f t="shared" si="297"/>
        <v>1.4E-3</v>
      </c>
      <c r="X365" s="259">
        <f t="shared" si="264"/>
        <v>0</v>
      </c>
      <c r="Y365" s="260">
        <f t="shared" si="285"/>
        <v>0.25</v>
      </c>
      <c r="Z365" s="259">
        <f t="shared" si="265"/>
        <v>0</v>
      </c>
      <c r="AA365" s="259">
        <f t="shared" si="286"/>
        <v>0</v>
      </c>
      <c r="AB365" s="259">
        <f t="shared" si="266"/>
        <v>0</v>
      </c>
      <c r="AC365" s="263">
        <f t="shared" si="298"/>
        <v>0.2</v>
      </c>
      <c r="AD365" s="259">
        <f t="shared" si="267"/>
        <v>0</v>
      </c>
      <c r="AE365" s="259">
        <f t="shared" si="268"/>
        <v>970</v>
      </c>
      <c r="AF365" s="264">
        <f t="shared" si="303"/>
        <v>85</v>
      </c>
      <c r="AG365" s="265">
        <f t="shared" si="303"/>
        <v>1</v>
      </c>
      <c r="AH365" s="265">
        <f t="shared" si="303"/>
        <v>1.1000000000000001</v>
      </c>
      <c r="AI365" s="265">
        <f t="shared" si="303"/>
        <v>1.25</v>
      </c>
      <c r="AJ365" s="278">
        <f t="shared" si="303"/>
        <v>2010</v>
      </c>
      <c r="AK365" s="278">
        <f t="shared" si="269"/>
        <v>21</v>
      </c>
      <c r="AL365" s="260">
        <f t="shared" si="288"/>
        <v>0.02</v>
      </c>
      <c r="AM365" s="260">
        <f t="shared" si="270"/>
        <v>0.19999999999999996</v>
      </c>
      <c r="AN365" s="260">
        <f t="shared" si="271"/>
        <v>0.58000000000000007</v>
      </c>
      <c r="AO365" s="259">
        <f t="shared" si="272"/>
        <v>65753.875000000015</v>
      </c>
      <c r="AP365" s="261">
        <f t="shared" si="273"/>
        <v>0.6</v>
      </c>
      <c r="AQ365" s="259">
        <f t="shared" si="280"/>
        <v>39452.325000000004</v>
      </c>
      <c r="AR365" s="259">
        <f t="shared" si="274"/>
        <v>5</v>
      </c>
      <c r="AS365" s="262">
        <f t="shared" si="299"/>
        <v>1E-3</v>
      </c>
      <c r="AT365" s="259">
        <f t="shared" si="300"/>
        <v>14.899999999999999</v>
      </c>
      <c r="AU365" s="259">
        <f t="shared" si="275"/>
        <v>24.552325000000003</v>
      </c>
      <c r="AV365" s="260">
        <f t="shared" si="301"/>
        <v>0</v>
      </c>
      <c r="AW365" s="259">
        <f t="shared" si="276"/>
        <v>24.552325000000003</v>
      </c>
      <c r="AX365" s="259">
        <f t="shared" si="289"/>
        <v>26.3248125</v>
      </c>
      <c r="AY365" s="259">
        <f t="shared" si="277"/>
        <v>24.552325000000003</v>
      </c>
      <c r="AZ365" s="92">
        <f t="shared" si="278"/>
        <v>24.552325000000003</v>
      </c>
      <c r="BA365" s="266">
        <f t="shared" si="290"/>
        <v>5</v>
      </c>
      <c r="BB365" s="92">
        <f t="shared" si="279"/>
        <v>122.76162500000001</v>
      </c>
    </row>
    <row r="366" spans="1:54" x14ac:dyDescent="0.2">
      <c r="A366" s="278">
        <f t="shared" si="291"/>
        <v>2031</v>
      </c>
      <c r="B366" s="123">
        <f t="shared" si="253"/>
        <v>13</v>
      </c>
      <c r="C366" s="257">
        <f t="shared" si="302"/>
        <v>6</v>
      </c>
      <c r="D366" s="258" t="str">
        <f t="shared" si="302"/>
        <v>단F</v>
      </c>
      <c r="E366" s="259">
        <f t="shared" si="302"/>
        <v>0</v>
      </c>
      <c r="F366" s="260">
        <f t="shared" si="302"/>
        <v>0.05</v>
      </c>
      <c r="G366" s="259">
        <f t="shared" si="254"/>
        <v>0</v>
      </c>
      <c r="H366" s="260">
        <f t="shared" si="255"/>
        <v>0.6</v>
      </c>
      <c r="I366" s="259">
        <f t="shared" si="292"/>
        <v>0</v>
      </c>
      <c r="J366" s="259">
        <f t="shared" si="256"/>
        <v>1</v>
      </c>
      <c r="K366" s="261">
        <f t="shared" si="257"/>
        <v>1.05</v>
      </c>
      <c r="L366" s="259">
        <f t="shared" si="258"/>
        <v>1</v>
      </c>
      <c r="M366" s="262">
        <f t="shared" si="293"/>
        <v>1E-3</v>
      </c>
      <c r="N366" s="259">
        <f t="shared" si="294"/>
        <v>0</v>
      </c>
      <c r="O366" s="259">
        <f t="shared" si="259"/>
        <v>0</v>
      </c>
      <c r="P366" s="260">
        <f t="shared" si="295"/>
        <v>0</v>
      </c>
      <c r="Q366" s="259" t="b">
        <f t="shared" si="260"/>
        <v>0</v>
      </c>
      <c r="R366" s="260">
        <f t="shared" si="261"/>
        <v>0</v>
      </c>
      <c r="S366" s="259">
        <f t="shared" si="262"/>
        <v>0</v>
      </c>
      <c r="T366" s="259">
        <f t="shared" si="284"/>
        <v>0</v>
      </c>
      <c r="U366" s="259">
        <f t="shared" si="263"/>
        <v>0</v>
      </c>
      <c r="V366" s="259" t="b">
        <f t="shared" si="296"/>
        <v>1</v>
      </c>
      <c r="W366" s="262">
        <f t="shared" si="297"/>
        <v>1.4E-3</v>
      </c>
      <c r="X366" s="259">
        <f t="shared" si="264"/>
        <v>0</v>
      </c>
      <c r="Y366" s="260">
        <f t="shared" si="285"/>
        <v>0</v>
      </c>
      <c r="Z366" s="259">
        <f t="shared" si="265"/>
        <v>0</v>
      </c>
      <c r="AA366" s="259">
        <f t="shared" si="286"/>
        <v>0</v>
      </c>
      <c r="AB366" s="259">
        <f t="shared" si="266"/>
        <v>0</v>
      </c>
      <c r="AC366" s="263">
        <f t="shared" si="298"/>
        <v>0.2</v>
      </c>
      <c r="AD366" s="259">
        <f t="shared" si="267"/>
        <v>0</v>
      </c>
      <c r="AE366" s="259">
        <f t="shared" si="268"/>
        <v>970</v>
      </c>
      <c r="AF366" s="264">
        <f t="shared" si="303"/>
        <v>90</v>
      </c>
      <c r="AG366" s="265">
        <f t="shared" si="303"/>
        <v>1</v>
      </c>
      <c r="AH366" s="265">
        <f t="shared" si="303"/>
        <v>1.1000000000000001</v>
      </c>
      <c r="AI366" s="265">
        <f t="shared" si="303"/>
        <v>1.25</v>
      </c>
      <c r="AJ366" s="278">
        <f t="shared" si="303"/>
        <v>2010</v>
      </c>
      <c r="AK366" s="278">
        <f t="shared" si="269"/>
        <v>21</v>
      </c>
      <c r="AL366" s="260">
        <f t="shared" si="288"/>
        <v>0.02</v>
      </c>
      <c r="AM366" s="260">
        <f t="shared" si="270"/>
        <v>0.19999999999999996</v>
      </c>
      <c r="AN366" s="260">
        <f t="shared" si="271"/>
        <v>0.58000000000000007</v>
      </c>
      <c r="AO366" s="259">
        <f t="shared" si="272"/>
        <v>69621.750000000015</v>
      </c>
      <c r="AP366" s="261">
        <f t="shared" si="273"/>
        <v>0.6</v>
      </c>
      <c r="AQ366" s="259">
        <f t="shared" si="280"/>
        <v>41773.05000000001</v>
      </c>
      <c r="AR366" s="259">
        <f t="shared" si="274"/>
        <v>5</v>
      </c>
      <c r="AS366" s="262">
        <f t="shared" si="299"/>
        <v>1E-3</v>
      </c>
      <c r="AT366" s="259">
        <f t="shared" si="300"/>
        <v>14.899999999999999</v>
      </c>
      <c r="AU366" s="259">
        <f t="shared" si="275"/>
        <v>26.873050000000013</v>
      </c>
      <c r="AV366" s="260">
        <f t="shared" si="301"/>
        <v>0</v>
      </c>
      <c r="AW366" s="259">
        <f t="shared" si="276"/>
        <v>26.873050000000013</v>
      </c>
      <c r="AX366" s="259">
        <f t="shared" si="289"/>
        <v>28.793625000000002</v>
      </c>
      <c r="AY366" s="259">
        <f t="shared" si="277"/>
        <v>26.873050000000013</v>
      </c>
      <c r="AZ366" s="92">
        <f t="shared" si="278"/>
        <v>26.873050000000013</v>
      </c>
      <c r="BA366" s="266">
        <f t="shared" si="290"/>
        <v>5</v>
      </c>
      <c r="BB366" s="92">
        <f t="shared" si="279"/>
        <v>134.36525000000006</v>
      </c>
    </row>
    <row r="367" spans="1:54" x14ac:dyDescent="0.2">
      <c r="A367" s="278">
        <f t="shared" si="291"/>
        <v>2031</v>
      </c>
      <c r="B367" s="123">
        <f t="shared" si="253"/>
        <v>13</v>
      </c>
      <c r="C367" s="257">
        <f t="shared" si="302"/>
        <v>7</v>
      </c>
      <c r="D367" s="258" t="str">
        <f t="shared" si="302"/>
        <v>장A</v>
      </c>
      <c r="E367" s="259">
        <f t="shared" si="302"/>
        <v>0</v>
      </c>
      <c r="F367" s="260">
        <f t="shared" si="302"/>
        <v>0.01</v>
      </c>
      <c r="G367" s="259">
        <f t="shared" si="254"/>
        <v>0</v>
      </c>
      <c r="H367" s="260">
        <f t="shared" si="255"/>
        <v>0.6</v>
      </c>
      <c r="I367" s="259">
        <f t="shared" si="292"/>
        <v>0</v>
      </c>
      <c r="J367" s="259">
        <f t="shared" si="256"/>
        <v>1</v>
      </c>
      <c r="K367" s="261">
        <f t="shared" si="257"/>
        <v>1.05</v>
      </c>
      <c r="L367" s="259">
        <f t="shared" si="258"/>
        <v>1</v>
      </c>
      <c r="M367" s="262">
        <f t="shared" si="293"/>
        <v>1E-3</v>
      </c>
      <c r="N367" s="259">
        <f t="shared" si="294"/>
        <v>0</v>
      </c>
      <c r="O367" s="259">
        <f t="shared" si="259"/>
        <v>0</v>
      </c>
      <c r="P367" s="260">
        <f t="shared" si="295"/>
        <v>1</v>
      </c>
      <c r="Q367" s="259" t="b">
        <f t="shared" si="260"/>
        <v>0</v>
      </c>
      <c r="R367" s="260">
        <f t="shared" si="261"/>
        <v>1</v>
      </c>
      <c r="S367" s="259">
        <f t="shared" si="262"/>
        <v>0</v>
      </c>
      <c r="T367" s="259">
        <f t="shared" si="284"/>
        <v>0</v>
      </c>
      <c r="U367" s="259">
        <f t="shared" si="263"/>
        <v>0</v>
      </c>
      <c r="V367" s="259" t="b">
        <f t="shared" si="296"/>
        <v>1</v>
      </c>
      <c r="W367" s="262">
        <f t="shared" si="297"/>
        <v>1.4E-3</v>
      </c>
      <c r="X367" s="259">
        <f t="shared" si="264"/>
        <v>0</v>
      </c>
      <c r="Y367" s="260">
        <f t="shared" si="285"/>
        <v>1</v>
      </c>
      <c r="Z367" s="259">
        <f t="shared" si="265"/>
        <v>0</v>
      </c>
      <c r="AA367" s="259">
        <f t="shared" si="286"/>
        <v>0</v>
      </c>
      <c r="AB367" s="259">
        <f t="shared" si="266"/>
        <v>0</v>
      </c>
      <c r="AC367" s="263">
        <f t="shared" si="298"/>
        <v>0.2</v>
      </c>
      <c r="AD367" s="259">
        <f t="shared" si="267"/>
        <v>0</v>
      </c>
      <c r="AE367" s="259">
        <f t="shared" si="268"/>
        <v>970</v>
      </c>
      <c r="AF367" s="264">
        <f t="shared" si="303"/>
        <v>30</v>
      </c>
      <c r="AG367" s="265">
        <f t="shared" si="303"/>
        <v>1</v>
      </c>
      <c r="AH367" s="265">
        <f t="shared" si="303"/>
        <v>1.1000000000000001</v>
      </c>
      <c r="AI367" s="265">
        <f t="shared" si="303"/>
        <v>1.25</v>
      </c>
      <c r="AJ367" s="278">
        <f t="shared" si="303"/>
        <v>2010</v>
      </c>
      <c r="AK367" s="278">
        <f t="shared" si="269"/>
        <v>21</v>
      </c>
      <c r="AL367" s="260">
        <f t="shared" si="288"/>
        <v>0.02</v>
      </c>
      <c r="AM367" s="260">
        <f t="shared" si="270"/>
        <v>0.19999999999999996</v>
      </c>
      <c r="AN367" s="260">
        <f t="shared" si="271"/>
        <v>0.58000000000000007</v>
      </c>
      <c r="AO367" s="259">
        <f t="shared" si="272"/>
        <v>23207.250000000007</v>
      </c>
      <c r="AP367" s="261">
        <f t="shared" si="273"/>
        <v>0.6</v>
      </c>
      <c r="AQ367" s="259">
        <f t="shared" si="280"/>
        <v>13924.350000000004</v>
      </c>
      <c r="AR367" s="259">
        <f t="shared" si="274"/>
        <v>3</v>
      </c>
      <c r="AS367" s="262">
        <f t="shared" si="299"/>
        <v>5.9999999999999995E-4</v>
      </c>
      <c r="AT367" s="259">
        <f t="shared" si="300"/>
        <v>1.899999999999999</v>
      </c>
      <c r="AU367" s="259">
        <f t="shared" si="275"/>
        <v>6.4546100000000024</v>
      </c>
      <c r="AV367" s="260">
        <f t="shared" si="301"/>
        <v>0</v>
      </c>
      <c r="AW367" s="259">
        <f t="shared" si="276"/>
        <v>6.4546100000000024</v>
      </c>
      <c r="AX367" s="259">
        <f t="shared" si="289"/>
        <v>6.8927250000000031</v>
      </c>
      <c r="AY367" s="259">
        <f t="shared" si="277"/>
        <v>6.4546100000000024</v>
      </c>
      <c r="AZ367" s="92">
        <f t="shared" si="278"/>
        <v>6.4546100000000024</v>
      </c>
      <c r="BA367" s="266">
        <f t="shared" si="290"/>
        <v>5</v>
      </c>
      <c r="BB367" s="92">
        <f t="shared" si="279"/>
        <v>32.273050000000012</v>
      </c>
    </row>
    <row r="368" spans="1:54" x14ac:dyDescent="0.2">
      <c r="A368" s="278">
        <f t="shared" si="291"/>
        <v>2031</v>
      </c>
      <c r="B368" s="123">
        <f t="shared" si="253"/>
        <v>13</v>
      </c>
      <c r="C368" s="257">
        <f t="shared" si="302"/>
        <v>8</v>
      </c>
      <c r="D368" s="258" t="str">
        <f t="shared" si="302"/>
        <v>장B</v>
      </c>
      <c r="E368" s="259">
        <f t="shared" si="302"/>
        <v>0</v>
      </c>
      <c r="F368" s="260">
        <f t="shared" si="302"/>
        <v>0.02</v>
      </c>
      <c r="G368" s="259">
        <f t="shared" si="254"/>
        <v>0</v>
      </c>
      <c r="H368" s="260">
        <f t="shared" si="255"/>
        <v>0.6</v>
      </c>
      <c r="I368" s="259">
        <f t="shared" si="292"/>
        <v>0</v>
      </c>
      <c r="J368" s="259">
        <f t="shared" si="256"/>
        <v>1</v>
      </c>
      <c r="K368" s="261">
        <f t="shared" si="257"/>
        <v>1.05</v>
      </c>
      <c r="L368" s="259">
        <f t="shared" si="258"/>
        <v>1</v>
      </c>
      <c r="M368" s="262">
        <f t="shared" si="293"/>
        <v>1E-3</v>
      </c>
      <c r="N368" s="259">
        <f t="shared" si="294"/>
        <v>0</v>
      </c>
      <c r="O368" s="259">
        <f t="shared" si="259"/>
        <v>0</v>
      </c>
      <c r="P368" s="260">
        <f t="shared" si="295"/>
        <v>0.75</v>
      </c>
      <c r="Q368" s="259" t="b">
        <f t="shared" si="260"/>
        <v>0</v>
      </c>
      <c r="R368" s="260">
        <f t="shared" si="261"/>
        <v>0.75</v>
      </c>
      <c r="S368" s="259">
        <f t="shared" si="262"/>
        <v>0</v>
      </c>
      <c r="T368" s="259">
        <f t="shared" si="284"/>
        <v>0</v>
      </c>
      <c r="U368" s="259">
        <f t="shared" si="263"/>
        <v>0</v>
      </c>
      <c r="V368" s="259" t="b">
        <f t="shared" si="296"/>
        <v>1</v>
      </c>
      <c r="W368" s="262">
        <f t="shared" si="297"/>
        <v>1.4E-3</v>
      </c>
      <c r="X368" s="259">
        <f t="shared" si="264"/>
        <v>0</v>
      </c>
      <c r="Y368" s="260">
        <f t="shared" si="285"/>
        <v>0.75</v>
      </c>
      <c r="Z368" s="259">
        <f t="shared" si="265"/>
        <v>0</v>
      </c>
      <c r="AA368" s="259">
        <f t="shared" si="286"/>
        <v>0</v>
      </c>
      <c r="AB368" s="259">
        <f t="shared" si="266"/>
        <v>0</v>
      </c>
      <c r="AC368" s="263">
        <f t="shared" si="298"/>
        <v>0.2</v>
      </c>
      <c r="AD368" s="259">
        <f t="shared" si="267"/>
        <v>0</v>
      </c>
      <c r="AE368" s="259">
        <f t="shared" si="268"/>
        <v>970</v>
      </c>
      <c r="AF368" s="264">
        <f t="shared" si="303"/>
        <v>50</v>
      </c>
      <c r="AG368" s="265">
        <f t="shared" si="303"/>
        <v>1</v>
      </c>
      <c r="AH368" s="265">
        <f t="shared" si="303"/>
        <v>1.1000000000000001</v>
      </c>
      <c r="AI368" s="265">
        <f t="shared" si="303"/>
        <v>1.25</v>
      </c>
      <c r="AJ368" s="278">
        <f t="shared" si="303"/>
        <v>2010</v>
      </c>
      <c r="AK368" s="278">
        <f t="shared" si="269"/>
        <v>21</v>
      </c>
      <c r="AL368" s="260">
        <f t="shared" si="288"/>
        <v>0.02</v>
      </c>
      <c r="AM368" s="260">
        <f t="shared" si="270"/>
        <v>0.19999999999999996</v>
      </c>
      <c r="AN368" s="260">
        <f t="shared" si="271"/>
        <v>0.58000000000000007</v>
      </c>
      <c r="AO368" s="259">
        <f t="shared" si="272"/>
        <v>38678.750000000015</v>
      </c>
      <c r="AP368" s="261">
        <f t="shared" si="273"/>
        <v>0.6</v>
      </c>
      <c r="AQ368" s="259">
        <f t="shared" si="280"/>
        <v>23207.250000000007</v>
      </c>
      <c r="AR368" s="259">
        <f t="shared" si="274"/>
        <v>3</v>
      </c>
      <c r="AS368" s="262">
        <f t="shared" si="299"/>
        <v>5.9999999999999995E-4</v>
      </c>
      <c r="AT368" s="259">
        <f t="shared" si="300"/>
        <v>1.899999999999999</v>
      </c>
      <c r="AU368" s="259">
        <f t="shared" si="275"/>
        <v>12.024350000000005</v>
      </c>
      <c r="AV368" s="260">
        <f t="shared" si="301"/>
        <v>0</v>
      </c>
      <c r="AW368" s="259">
        <f t="shared" si="276"/>
        <v>12.024350000000005</v>
      </c>
      <c r="AX368" s="259">
        <f t="shared" si="289"/>
        <v>12.817875000000001</v>
      </c>
      <c r="AY368" s="259">
        <f t="shared" si="277"/>
        <v>12.024350000000005</v>
      </c>
      <c r="AZ368" s="92">
        <f t="shared" si="278"/>
        <v>12.024350000000005</v>
      </c>
      <c r="BA368" s="266">
        <f t="shared" si="290"/>
        <v>4</v>
      </c>
      <c r="BB368" s="92">
        <f t="shared" si="279"/>
        <v>48.097400000000022</v>
      </c>
    </row>
    <row r="369" spans="1:54" x14ac:dyDescent="0.2">
      <c r="A369" s="278">
        <f t="shared" si="291"/>
        <v>2031</v>
      </c>
      <c r="B369" s="123">
        <f t="shared" si="253"/>
        <v>13</v>
      </c>
      <c r="C369" s="257">
        <f t="shared" si="302"/>
        <v>9</v>
      </c>
      <c r="D369" s="258" t="str">
        <f t="shared" si="302"/>
        <v>장C</v>
      </c>
      <c r="E369" s="259">
        <f t="shared" si="302"/>
        <v>0</v>
      </c>
      <c r="F369" s="260">
        <f t="shared" si="302"/>
        <v>0.01</v>
      </c>
      <c r="G369" s="259">
        <f t="shared" si="254"/>
        <v>0</v>
      </c>
      <c r="H369" s="260">
        <f t="shared" si="255"/>
        <v>0.6</v>
      </c>
      <c r="I369" s="259">
        <f t="shared" si="292"/>
        <v>0</v>
      </c>
      <c r="J369" s="259">
        <f t="shared" si="256"/>
        <v>1</v>
      </c>
      <c r="K369" s="261">
        <f t="shared" si="257"/>
        <v>1.05</v>
      </c>
      <c r="L369" s="259">
        <f t="shared" si="258"/>
        <v>1</v>
      </c>
      <c r="M369" s="262">
        <f t="shared" si="293"/>
        <v>1E-3</v>
      </c>
      <c r="N369" s="259">
        <f t="shared" si="294"/>
        <v>0</v>
      </c>
      <c r="O369" s="259">
        <f t="shared" si="259"/>
        <v>0</v>
      </c>
      <c r="P369" s="260">
        <f t="shared" si="295"/>
        <v>0.75</v>
      </c>
      <c r="Q369" s="259" t="b">
        <f t="shared" si="260"/>
        <v>0</v>
      </c>
      <c r="R369" s="260">
        <f t="shared" si="261"/>
        <v>0.75</v>
      </c>
      <c r="S369" s="259">
        <f t="shared" si="262"/>
        <v>0</v>
      </c>
      <c r="T369" s="259">
        <f t="shared" si="284"/>
        <v>0</v>
      </c>
      <c r="U369" s="259">
        <f t="shared" si="263"/>
        <v>0</v>
      </c>
      <c r="V369" s="259" t="b">
        <f t="shared" si="296"/>
        <v>1</v>
      </c>
      <c r="W369" s="262">
        <f t="shared" si="297"/>
        <v>1.4E-3</v>
      </c>
      <c r="X369" s="259">
        <f t="shared" si="264"/>
        <v>0</v>
      </c>
      <c r="Y369" s="260">
        <f t="shared" si="285"/>
        <v>0.75</v>
      </c>
      <c r="Z369" s="259">
        <f t="shared" si="265"/>
        <v>0</v>
      </c>
      <c r="AA369" s="259">
        <f t="shared" si="286"/>
        <v>0</v>
      </c>
      <c r="AB369" s="259">
        <f t="shared" si="266"/>
        <v>0</v>
      </c>
      <c r="AC369" s="263">
        <f t="shared" si="298"/>
        <v>0.2</v>
      </c>
      <c r="AD369" s="259">
        <f t="shared" si="267"/>
        <v>0</v>
      </c>
      <c r="AE369" s="259">
        <f t="shared" si="268"/>
        <v>970</v>
      </c>
      <c r="AF369" s="264">
        <f t="shared" si="303"/>
        <v>60</v>
      </c>
      <c r="AG369" s="265">
        <f t="shared" si="303"/>
        <v>1</v>
      </c>
      <c r="AH369" s="265">
        <f t="shared" si="303"/>
        <v>1.1000000000000001</v>
      </c>
      <c r="AI369" s="265">
        <f t="shared" si="303"/>
        <v>1.25</v>
      </c>
      <c r="AJ369" s="278">
        <f t="shared" si="303"/>
        <v>2010</v>
      </c>
      <c r="AK369" s="278">
        <f t="shared" si="269"/>
        <v>21</v>
      </c>
      <c r="AL369" s="260">
        <f t="shared" si="288"/>
        <v>0.02</v>
      </c>
      <c r="AM369" s="260">
        <f t="shared" si="270"/>
        <v>0.19999999999999996</v>
      </c>
      <c r="AN369" s="260">
        <f t="shared" si="271"/>
        <v>0.58000000000000007</v>
      </c>
      <c r="AO369" s="259">
        <f t="shared" si="272"/>
        <v>46414.500000000015</v>
      </c>
      <c r="AP369" s="261">
        <f t="shared" si="273"/>
        <v>0.6</v>
      </c>
      <c r="AQ369" s="259">
        <f t="shared" si="280"/>
        <v>27848.700000000008</v>
      </c>
      <c r="AR369" s="259">
        <f t="shared" si="274"/>
        <v>4</v>
      </c>
      <c r="AS369" s="262">
        <f t="shared" si="299"/>
        <v>8.0000000000000004E-4</v>
      </c>
      <c r="AT369" s="259">
        <f t="shared" si="300"/>
        <v>7.1000000000000014</v>
      </c>
      <c r="AU369" s="259">
        <f t="shared" si="275"/>
        <v>15.178960000000007</v>
      </c>
      <c r="AV369" s="260">
        <f t="shared" si="301"/>
        <v>0</v>
      </c>
      <c r="AW369" s="259">
        <f t="shared" si="276"/>
        <v>15.178960000000007</v>
      </c>
      <c r="AX369" s="259">
        <f t="shared" si="289"/>
        <v>16.245600000000003</v>
      </c>
      <c r="AY369" s="259">
        <f t="shared" si="277"/>
        <v>15.178960000000007</v>
      </c>
      <c r="AZ369" s="92">
        <f t="shared" si="278"/>
        <v>15.178960000000007</v>
      </c>
      <c r="BA369" s="266">
        <f t="shared" si="290"/>
        <v>3</v>
      </c>
      <c r="BB369" s="92">
        <f t="shared" si="279"/>
        <v>45.536880000000025</v>
      </c>
    </row>
    <row r="370" spans="1:54" x14ac:dyDescent="0.2">
      <c r="A370" s="278">
        <f t="shared" si="291"/>
        <v>2031</v>
      </c>
      <c r="B370" s="123">
        <f t="shared" si="253"/>
        <v>13</v>
      </c>
      <c r="C370" s="257">
        <f t="shared" si="302"/>
        <v>10</v>
      </c>
      <c r="D370" s="258" t="str">
        <f t="shared" si="302"/>
        <v>장D</v>
      </c>
      <c r="E370" s="259">
        <f t="shared" si="302"/>
        <v>0</v>
      </c>
      <c r="F370" s="260">
        <f t="shared" si="302"/>
        <v>0.03</v>
      </c>
      <c r="G370" s="259">
        <f t="shared" si="254"/>
        <v>0</v>
      </c>
      <c r="H370" s="260">
        <f t="shared" si="255"/>
        <v>0.6</v>
      </c>
      <c r="I370" s="259">
        <f t="shared" si="292"/>
        <v>0</v>
      </c>
      <c r="J370" s="259">
        <f t="shared" si="256"/>
        <v>1</v>
      </c>
      <c r="K370" s="261">
        <f t="shared" si="257"/>
        <v>1.05</v>
      </c>
      <c r="L370" s="259">
        <f t="shared" si="258"/>
        <v>1</v>
      </c>
      <c r="M370" s="262">
        <f t="shared" si="293"/>
        <v>1E-3</v>
      </c>
      <c r="N370" s="259">
        <f t="shared" si="294"/>
        <v>0</v>
      </c>
      <c r="O370" s="259">
        <f t="shared" si="259"/>
        <v>0</v>
      </c>
      <c r="P370" s="260">
        <f t="shared" si="295"/>
        <v>0</v>
      </c>
      <c r="Q370" s="259" t="b">
        <f t="shared" si="260"/>
        <v>0</v>
      </c>
      <c r="R370" s="260">
        <f t="shared" si="261"/>
        <v>0</v>
      </c>
      <c r="S370" s="259">
        <f t="shared" si="262"/>
        <v>0</v>
      </c>
      <c r="T370" s="259">
        <f t="shared" si="284"/>
        <v>0</v>
      </c>
      <c r="U370" s="259">
        <f t="shared" si="263"/>
        <v>0</v>
      </c>
      <c r="V370" s="259" t="b">
        <f t="shared" si="296"/>
        <v>1</v>
      </c>
      <c r="W370" s="262">
        <f t="shared" si="297"/>
        <v>1.4E-3</v>
      </c>
      <c r="X370" s="259">
        <f t="shared" si="264"/>
        <v>0</v>
      </c>
      <c r="Y370" s="260">
        <f t="shared" si="285"/>
        <v>0</v>
      </c>
      <c r="Z370" s="259">
        <f t="shared" si="265"/>
        <v>0</v>
      </c>
      <c r="AA370" s="259">
        <f t="shared" si="286"/>
        <v>0</v>
      </c>
      <c r="AB370" s="259">
        <f t="shared" si="266"/>
        <v>0</v>
      </c>
      <c r="AC370" s="263">
        <f t="shared" si="298"/>
        <v>0.2</v>
      </c>
      <c r="AD370" s="259">
        <f t="shared" si="267"/>
        <v>0</v>
      </c>
      <c r="AE370" s="259">
        <f t="shared" si="268"/>
        <v>970</v>
      </c>
      <c r="AF370" s="264">
        <f t="shared" si="303"/>
        <v>90</v>
      </c>
      <c r="AG370" s="265">
        <f t="shared" si="303"/>
        <v>1</v>
      </c>
      <c r="AH370" s="265">
        <f t="shared" si="303"/>
        <v>1.1000000000000001</v>
      </c>
      <c r="AI370" s="265">
        <f t="shared" si="303"/>
        <v>1.25</v>
      </c>
      <c r="AJ370" s="278">
        <f t="shared" si="303"/>
        <v>2010</v>
      </c>
      <c r="AK370" s="278">
        <f t="shared" si="269"/>
        <v>21</v>
      </c>
      <c r="AL370" s="260">
        <f t="shared" si="288"/>
        <v>0.02</v>
      </c>
      <c r="AM370" s="260">
        <f t="shared" si="270"/>
        <v>0.19999999999999996</v>
      </c>
      <c r="AN370" s="260">
        <f t="shared" si="271"/>
        <v>0.58000000000000007</v>
      </c>
      <c r="AO370" s="259">
        <f t="shared" si="272"/>
        <v>69621.750000000015</v>
      </c>
      <c r="AP370" s="261">
        <f t="shared" si="273"/>
        <v>0.6</v>
      </c>
      <c r="AQ370" s="259">
        <f t="shared" si="280"/>
        <v>41773.05000000001</v>
      </c>
      <c r="AR370" s="259">
        <f t="shared" si="274"/>
        <v>5</v>
      </c>
      <c r="AS370" s="262">
        <f t="shared" si="299"/>
        <v>1E-3</v>
      </c>
      <c r="AT370" s="259">
        <f t="shared" si="300"/>
        <v>14.899999999999999</v>
      </c>
      <c r="AU370" s="259">
        <f t="shared" si="275"/>
        <v>26.873050000000013</v>
      </c>
      <c r="AV370" s="260">
        <f t="shared" si="301"/>
        <v>0</v>
      </c>
      <c r="AW370" s="259">
        <f t="shared" si="276"/>
        <v>26.873050000000013</v>
      </c>
      <c r="AX370" s="259">
        <f t="shared" si="289"/>
        <v>28.793625000000002</v>
      </c>
      <c r="AY370" s="259">
        <f t="shared" si="277"/>
        <v>26.873050000000013</v>
      </c>
      <c r="AZ370" s="92">
        <f t="shared" si="278"/>
        <v>26.873050000000013</v>
      </c>
      <c r="BA370" s="266">
        <f t="shared" si="290"/>
        <v>2</v>
      </c>
      <c r="BB370" s="92">
        <f t="shared" si="279"/>
        <v>53.746100000000027</v>
      </c>
    </row>
    <row r="371" spans="1:54" x14ac:dyDescent="0.2">
      <c r="A371" s="278">
        <f t="shared" si="291"/>
        <v>2031</v>
      </c>
      <c r="B371" s="123">
        <f t="shared" si="253"/>
        <v>13</v>
      </c>
      <c r="C371" s="257">
        <f t="shared" si="302"/>
        <v>11</v>
      </c>
      <c r="D371" s="258" t="str">
        <f t="shared" si="302"/>
        <v>미등록A</v>
      </c>
      <c r="E371" s="259">
        <f t="shared" si="302"/>
        <v>0</v>
      </c>
      <c r="F371" s="260">
        <f t="shared" si="302"/>
        <v>0.01</v>
      </c>
      <c r="G371" s="259">
        <f t="shared" si="254"/>
        <v>0</v>
      </c>
      <c r="H371" s="260">
        <f t="shared" si="255"/>
        <v>0.6</v>
      </c>
      <c r="I371" s="259">
        <f t="shared" si="292"/>
        <v>0</v>
      </c>
      <c r="J371" s="259">
        <f t="shared" si="256"/>
        <v>1</v>
      </c>
      <c r="K371" s="261">
        <f t="shared" si="257"/>
        <v>1.05</v>
      </c>
      <c r="L371" s="259">
        <f t="shared" si="258"/>
        <v>1</v>
      </c>
      <c r="M371" s="262">
        <f t="shared" si="293"/>
        <v>1E-3</v>
      </c>
      <c r="N371" s="259">
        <f t="shared" si="294"/>
        <v>0</v>
      </c>
      <c r="O371" s="259">
        <f t="shared" si="259"/>
        <v>0</v>
      </c>
      <c r="P371" s="260">
        <f t="shared" si="295"/>
        <v>0</v>
      </c>
      <c r="Q371" s="259" t="b">
        <f t="shared" si="260"/>
        <v>0</v>
      </c>
      <c r="R371" s="260">
        <f t="shared" si="261"/>
        <v>0</v>
      </c>
      <c r="S371" s="259">
        <f t="shared" si="262"/>
        <v>0</v>
      </c>
      <c r="T371" s="259">
        <f t="shared" si="284"/>
        <v>0</v>
      </c>
      <c r="U371" s="259">
        <f t="shared" si="263"/>
        <v>0</v>
      </c>
      <c r="V371" s="259" t="b">
        <f t="shared" si="296"/>
        <v>1</v>
      </c>
      <c r="W371" s="262">
        <f t="shared" si="297"/>
        <v>1.4E-3</v>
      </c>
      <c r="X371" s="259">
        <f t="shared" si="264"/>
        <v>0</v>
      </c>
      <c r="Y371" s="260">
        <f t="shared" si="285"/>
        <v>0</v>
      </c>
      <c r="Z371" s="259">
        <f t="shared" si="265"/>
        <v>0</v>
      </c>
      <c r="AA371" s="259">
        <f t="shared" si="286"/>
        <v>0</v>
      </c>
      <c r="AB371" s="259">
        <f t="shared" si="266"/>
        <v>0</v>
      </c>
      <c r="AC371" s="263">
        <f t="shared" si="298"/>
        <v>0.2</v>
      </c>
      <c r="AD371" s="259">
        <f t="shared" si="267"/>
        <v>0</v>
      </c>
      <c r="AE371" s="259">
        <f t="shared" si="268"/>
        <v>970</v>
      </c>
      <c r="AF371" s="264">
        <f t="shared" si="303"/>
        <v>92</v>
      </c>
      <c r="AG371" s="265">
        <f t="shared" si="303"/>
        <v>1</v>
      </c>
      <c r="AH371" s="265">
        <f t="shared" si="303"/>
        <v>1.1000000000000001</v>
      </c>
      <c r="AI371" s="265">
        <f t="shared" si="303"/>
        <v>1.24</v>
      </c>
      <c r="AJ371" s="278">
        <f t="shared" si="303"/>
        <v>1988</v>
      </c>
      <c r="AK371" s="278">
        <f t="shared" si="269"/>
        <v>43</v>
      </c>
      <c r="AL371" s="260">
        <f t="shared" si="288"/>
        <v>0.02</v>
      </c>
      <c r="AM371" s="260">
        <f t="shared" si="270"/>
        <v>0.19999999999999996</v>
      </c>
      <c r="AN371" s="260">
        <f t="shared" si="271"/>
        <v>0.19999999999999996</v>
      </c>
      <c r="AO371" s="259">
        <f t="shared" si="272"/>
        <v>24344.671999999999</v>
      </c>
      <c r="AP371" s="261">
        <f t="shared" si="273"/>
        <v>0.6</v>
      </c>
      <c r="AQ371" s="259">
        <f t="shared" si="280"/>
        <v>14606.803199999998</v>
      </c>
      <c r="AR371" s="259">
        <f t="shared" si="274"/>
        <v>3</v>
      </c>
      <c r="AS371" s="262">
        <f t="shared" si="299"/>
        <v>5.9999999999999995E-4</v>
      </c>
      <c r="AT371" s="259">
        <f t="shared" si="300"/>
        <v>1.899999999999999</v>
      </c>
      <c r="AU371" s="259">
        <f t="shared" si="275"/>
        <v>6.8640819200000003</v>
      </c>
      <c r="AV371" s="260">
        <f t="shared" si="301"/>
        <v>0</v>
      </c>
      <c r="AW371" s="259">
        <f t="shared" si="276"/>
        <v>6.8640819200000003</v>
      </c>
      <c r="AX371" s="259">
        <f t="shared" si="289"/>
        <v>7.0175481599999996</v>
      </c>
      <c r="AY371" s="259">
        <f t="shared" si="277"/>
        <v>6.8640819200000003</v>
      </c>
      <c r="AZ371" s="92">
        <f t="shared" si="278"/>
        <v>6.8640819200000003</v>
      </c>
      <c r="BA371" s="266">
        <f t="shared" si="290"/>
        <v>1</v>
      </c>
      <c r="BB371" s="92">
        <f t="shared" si="279"/>
        <v>6.8640819200000003</v>
      </c>
    </row>
    <row r="372" spans="1:54" x14ac:dyDescent="0.2">
      <c r="A372" s="278">
        <f t="shared" si="291"/>
        <v>2031</v>
      </c>
      <c r="B372" s="123">
        <f t="shared" si="253"/>
        <v>13</v>
      </c>
      <c r="C372" s="257">
        <f t="shared" si="302"/>
        <v>12</v>
      </c>
      <c r="D372" s="258">
        <f t="shared" si="302"/>
        <v>0</v>
      </c>
      <c r="E372" s="259">
        <f t="shared" si="302"/>
        <v>0</v>
      </c>
      <c r="F372" s="260">
        <f t="shared" si="302"/>
        <v>0</v>
      </c>
      <c r="G372" s="259">
        <f t="shared" si="254"/>
        <v>0</v>
      </c>
      <c r="H372" s="260">
        <f t="shared" si="255"/>
        <v>0.6</v>
      </c>
      <c r="I372" s="259">
        <f t="shared" si="292"/>
        <v>0</v>
      </c>
      <c r="J372" s="259">
        <f t="shared" si="256"/>
        <v>1</v>
      </c>
      <c r="K372" s="261">
        <f t="shared" si="257"/>
        <v>1.05</v>
      </c>
      <c r="L372" s="259">
        <f t="shared" si="258"/>
        <v>1</v>
      </c>
      <c r="M372" s="262">
        <f t="shared" si="293"/>
        <v>1E-3</v>
      </c>
      <c r="N372" s="259">
        <f t="shared" si="294"/>
        <v>0</v>
      </c>
      <c r="O372" s="259">
        <f t="shared" si="259"/>
        <v>0</v>
      </c>
      <c r="P372" s="260">
        <f t="shared" si="295"/>
        <v>0</v>
      </c>
      <c r="Q372" s="259" t="b">
        <f t="shared" si="260"/>
        <v>0</v>
      </c>
      <c r="R372" s="260">
        <f t="shared" si="261"/>
        <v>0</v>
      </c>
      <c r="S372" s="259">
        <f t="shared" si="262"/>
        <v>0</v>
      </c>
      <c r="T372" s="259">
        <f t="shared" si="284"/>
        <v>0</v>
      </c>
      <c r="U372" s="259">
        <f t="shared" si="263"/>
        <v>0</v>
      </c>
      <c r="V372" s="259">
        <f t="shared" si="296"/>
        <v>0</v>
      </c>
      <c r="W372" s="262">
        <f t="shared" si="297"/>
        <v>1.4E-3</v>
      </c>
      <c r="X372" s="259">
        <f t="shared" si="264"/>
        <v>0</v>
      </c>
      <c r="Y372" s="260">
        <f t="shared" si="285"/>
        <v>0</v>
      </c>
      <c r="Z372" s="259">
        <f t="shared" si="265"/>
        <v>0</v>
      </c>
      <c r="AA372" s="259">
        <f t="shared" si="286"/>
        <v>0</v>
      </c>
      <c r="AB372" s="259">
        <f t="shared" si="266"/>
        <v>0</v>
      </c>
      <c r="AC372" s="263">
        <f t="shared" si="298"/>
        <v>0.2</v>
      </c>
      <c r="AD372" s="259">
        <f t="shared" si="267"/>
        <v>0</v>
      </c>
      <c r="AE372" s="259">
        <f t="shared" si="268"/>
        <v>970</v>
      </c>
      <c r="AF372" s="264">
        <f t="shared" si="303"/>
        <v>0</v>
      </c>
      <c r="AG372" s="265">
        <f t="shared" si="303"/>
        <v>0</v>
      </c>
      <c r="AH372" s="265">
        <f t="shared" si="303"/>
        <v>0</v>
      </c>
      <c r="AI372" s="265">
        <f t="shared" si="303"/>
        <v>0</v>
      </c>
      <c r="AJ372" s="278">
        <f t="shared" si="303"/>
        <v>0</v>
      </c>
      <c r="AK372" s="278">
        <f t="shared" si="269"/>
        <v>2031</v>
      </c>
      <c r="AL372" s="260">
        <f t="shared" si="288"/>
        <v>0</v>
      </c>
      <c r="AM372" s="260">
        <f t="shared" si="270"/>
        <v>0</v>
      </c>
      <c r="AN372" s="260">
        <f t="shared" si="271"/>
        <v>1</v>
      </c>
      <c r="AO372" s="259">
        <f t="shared" si="272"/>
        <v>0</v>
      </c>
      <c r="AP372" s="261">
        <f t="shared" si="273"/>
        <v>0.6</v>
      </c>
      <c r="AQ372" s="259">
        <f t="shared" si="280"/>
        <v>0</v>
      </c>
      <c r="AR372" s="259">
        <f t="shared" si="274"/>
        <v>1</v>
      </c>
      <c r="AS372" s="262">
        <f t="shared" si="299"/>
        <v>4.0000000000000002E-4</v>
      </c>
      <c r="AT372" s="259">
        <f t="shared" si="300"/>
        <v>0</v>
      </c>
      <c r="AU372" s="259">
        <f t="shared" si="275"/>
        <v>0</v>
      </c>
      <c r="AV372" s="260">
        <f t="shared" si="301"/>
        <v>0</v>
      </c>
      <c r="AW372" s="259">
        <f t="shared" si="276"/>
        <v>0</v>
      </c>
      <c r="AX372" s="259">
        <f t="shared" si="289"/>
        <v>0</v>
      </c>
      <c r="AY372" s="259">
        <f t="shared" si="277"/>
        <v>0</v>
      </c>
      <c r="AZ372" s="92">
        <f t="shared" si="278"/>
        <v>0</v>
      </c>
      <c r="BA372" s="266">
        <f t="shared" si="290"/>
        <v>0</v>
      </c>
      <c r="BB372" s="92">
        <f t="shared" si="279"/>
        <v>0</v>
      </c>
    </row>
    <row r="373" spans="1:54" x14ac:dyDescent="0.2">
      <c r="A373" s="278">
        <f t="shared" si="291"/>
        <v>2031</v>
      </c>
      <c r="B373" s="123">
        <f t="shared" si="253"/>
        <v>13</v>
      </c>
      <c r="C373" s="257">
        <f t="shared" si="302"/>
        <v>13</v>
      </c>
      <c r="D373" s="258">
        <f t="shared" si="302"/>
        <v>0</v>
      </c>
      <c r="E373" s="259">
        <f t="shared" si="302"/>
        <v>0</v>
      </c>
      <c r="F373" s="260">
        <f t="shared" si="302"/>
        <v>0</v>
      </c>
      <c r="G373" s="259">
        <f t="shared" si="254"/>
        <v>0</v>
      </c>
      <c r="H373" s="260">
        <f t="shared" si="255"/>
        <v>0.6</v>
      </c>
      <c r="I373" s="259">
        <f t="shared" si="292"/>
        <v>0</v>
      </c>
      <c r="J373" s="259">
        <f t="shared" si="256"/>
        <v>1</v>
      </c>
      <c r="K373" s="261">
        <f t="shared" si="257"/>
        <v>1.05</v>
      </c>
      <c r="L373" s="259">
        <f t="shared" si="258"/>
        <v>1</v>
      </c>
      <c r="M373" s="262">
        <f t="shared" si="293"/>
        <v>1E-3</v>
      </c>
      <c r="N373" s="259">
        <f t="shared" si="294"/>
        <v>0</v>
      </c>
      <c r="O373" s="259">
        <f t="shared" si="259"/>
        <v>0</v>
      </c>
      <c r="P373" s="260">
        <f t="shared" si="295"/>
        <v>0</v>
      </c>
      <c r="Q373" s="259" t="b">
        <f t="shared" si="260"/>
        <v>0</v>
      </c>
      <c r="R373" s="260">
        <f t="shared" si="261"/>
        <v>0</v>
      </c>
      <c r="S373" s="259">
        <f t="shared" si="262"/>
        <v>0</v>
      </c>
      <c r="T373" s="259">
        <f t="shared" si="284"/>
        <v>0</v>
      </c>
      <c r="U373" s="259">
        <f t="shared" si="263"/>
        <v>0</v>
      </c>
      <c r="V373" s="259">
        <f t="shared" si="296"/>
        <v>0</v>
      </c>
      <c r="W373" s="262">
        <f t="shared" si="297"/>
        <v>1.4E-3</v>
      </c>
      <c r="X373" s="259">
        <f t="shared" si="264"/>
        <v>0</v>
      </c>
      <c r="Y373" s="260">
        <f t="shared" si="285"/>
        <v>0</v>
      </c>
      <c r="Z373" s="259">
        <f t="shared" si="265"/>
        <v>0</v>
      </c>
      <c r="AA373" s="259">
        <f t="shared" si="286"/>
        <v>0</v>
      </c>
      <c r="AB373" s="259">
        <f t="shared" si="266"/>
        <v>0</v>
      </c>
      <c r="AC373" s="263">
        <f t="shared" si="298"/>
        <v>0.2</v>
      </c>
      <c r="AD373" s="259">
        <f t="shared" si="267"/>
        <v>0</v>
      </c>
      <c r="AE373" s="259">
        <f t="shared" si="268"/>
        <v>970</v>
      </c>
      <c r="AF373" s="264">
        <f t="shared" si="303"/>
        <v>0</v>
      </c>
      <c r="AG373" s="265">
        <f t="shared" si="303"/>
        <v>0</v>
      </c>
      <c r="AH373" s="265">
        <f t="shared" si="303"/>
        <v>0</v>
      </c>
      <c r="AI373" s="265">
        <f t="shared" si="303"/>
        <v>0</v>
      </c>
      <c r="AJ373" s="278">
        <f t="shared" si="303"/>
        <v>0</v>
      </c>
      <c r="AK373" s="278">
        <f t="shared" si="269"/>
        <v>2031</v>
      </c>
      <c r="AL373" s="260">
        <f t="shared" si="288"/>
        <v>0</v>
      </c>
      <c r="AM373" s="260">
        <f t="shared" si="270"/>
        <v>0</v>
      </c>
      <c r="AN373" s="260">
        <f t="shared" si="271"/>
        <v>1</v>
      </c>
      <c r="AO373" s="259">
        <f t="shared" si="272"/>
        <v>0</v>
      </c>
      <c r="AP373" s="261">
        <f t="shared" si="273"/>
        <v>0.6</v>
      </c>
      <c r="AQ373" s="259">
        <f t="shared" si="280"/>
        <v>0</v>
      </c>
      <c r="AR373" s="259">
        <f t="shared" si="274"/>
        <v>1</v>
      </c>
      <c r="AS373" s="262">
        <f t="shared" si="299"/>
        <v>4.0000000000000002E-4</v>
      </c>
      <c r="AT373" s="259">
        <f t="shared" si="300"/>
        <v>0</v>
      </c>
      <c r="AU373" s="259">
        <f t="shared" si="275"/>
        <v>0</v>
      </c>
      <c r="AV373" s="260">
        <f t="shared" si="301"/>
        <v>0</v>
      </c>
      <c r="AW373" s="259">
        <f t="shared" si="276"/>
        <v>0</v>
      </c>
      <c r="AX373" s="259">
        <f t="shared" si="289"/>
        <v>0</v>
      </c>
      <c r="AY373" s="259">
        <f t="shared" si="277"/>
        <v>0</v>
      </c>
      <c r="AZ373" s="92">
        <f t="shared" si="278"/>
        <v>0</v>
      </c>
      <c r="BA373" s="266">
        <f t="shared" si="290"/>
        <v>0</v>
      </c>
      <c r="BB373" s="92">
        <f t="shared" si="279"/>
        <v>0</v>
      </c>
    </row>
    <row r="374" spans="1:54" x14ac:dyDescent="0.2">
      <c r="A374" s="278">
        <f t="shared" si="291"/>
        <v>2031</v>
      </c>
      <c r="B374" s="123">
        <f t="shared" si="253"/>
        <v>13</v>
      </c>
      <c r="C374" s="257">
        <f t="shared" ref="C374:F389" si="304">C349</f>
        <v>14</v>
      </c>
      <c r="D374" s="258">
        <f t="shared" si="304"/>
        <v>0</v>
      </c>
      <c r="E374" s="259">
        <f t="shared" si="304"/>
        <v>0</v>
      </c>
      <c r="F374" s="260">
        <f t="shared" si="304"/>
        <v>0</v>
      </c>
      <c r="G374" s="259">
        <f t="shared" si="254"/>
        <v>0</v>
      </c>
      <c r="H374" s="260">
        <f t="shared" si="255"/>
        <v>0.6</v>
      </c>
      <c r="I374" s="259">
        <f t="shared" si="292"/>
        <v>0</v>
      </c>
      <c r="J374" s="259">
        <f t="shared" si="256"/>
        <v>1</v>
      </c>
      <c r="K374" s="261">
        <f t="shared" si="257"/>
        <v>1.05</v>
      </c>
      <c r="L374" s="259">
        <f t="shared" si="258"/>
        <v>1</v>
      </c>
      <c r="M374" s="262">
        <f t="shared" si="293"/>
        <v>1E-3</v>
      </c>
      <c r="N374" s="259">
        <f t="shared" si="294"/>
        <v>0</v>
      </c>
      <c r="O374" s="259">
        <f t="shared" si="259"/>
        <v>0</v>
      </c>
      <c r="P374" s="260">
        <f t="shared" si="295"/>
        <v>0</v>
      </c>
      <c r="Q374" s="259" t="b">
        <f t="shared" si="260"/>
        <v>0</v>
      </c>
      <c r="R374" s="260">
        <f t="shared" si="261"/>
        <v>0</v>
      </c>
      <c r="S374" s="259">
        <f t="shared" si="262"/>
        <v>0</v>
      </c>
      <c r="T374" s="259">
        <f t="shared" si="284"/>
        <v>0</v>
      </c>
      <c r="U374" s="259">
        <f t="shared" si="263"/>
        <v>0</v>
      </c>
      <c r="V374" s="259">
        <f t="shared" si="296"/>
        <v>0</v>
      </c>
      <c r="W374" s="262">
        <f t="shared" si="297"/>
        <v>1.4E-3</v>
      </c>
      <c r="X374" s="259">
        <f t="shared" si="264"/>
        <v>0</v>
      </c>
      <c r="Y374" s="260">
        <f t="shared" si="285"/>
        <v>0</v>
      </c>
      <c r="Z374" s="259">
        <f t="shared" si="265"/>
        <v>0</v>
      </c>
      <c r="AA374" s="259">
        <f t="shared" si="286"/>
        <v>0</v>
      </c>
      <c r="AB374" s="259">
        <f t="shared" si="266"/>
        <v>0</v>
      </c>
      <c r="AC374" s="263">
        <f t="shared" si="298"/>
        <v>0.2</v>
      </c>
      <c r="AD374" s="259">
        <f t="shared" si="267"/>
        <v>0</v>
      </c>
      <c r="AE374" s="259">
        <f t="shared" si="268"/>
        <v>970</v>
      </c>
      <c r="AF374" s="264">
        <f t="shared" ref="AF374:AJ389" si="305">AF349</f>
        <v>0</v>
      </c>
      <c r="AG374" s="265">
        <f t="shared" si="305"/>
        <v>0</v>
      </c>
      <c r="AH374" s="265">
        <f t="shared" si="305"/>
        <v>0</v>
      </c>
      <c r="AI374" s="265">
        <f t="shared" si="305"/>
        <v>0</v>
      </c>
      <c r="AJ374" s="278">
        <f t="shared" si="305"/>
        <v>0</v>
      </c>
      <c r="AK374" s="278">
        <f t="shared" si="269"/>
        <v>2031</v>
      </c>
      <c r="AL374" s="260">
        <f t="shared" si="288"/>
        <v>0</v>
      </c>
      <c r="AM374" s="260">
        <f t="shared" si="270"/>
        <v>0</v>
      </c>
      <c r="AN374" s="260">
        <f t="shared" si="271"/>
        <v>1</v>
      </c>
      <c r="AO374" s="259">
        <f t="shared" si="272"/>
        <v>0</v>
      </c>
      <c r="AP374" s="261">
        <f t="shared" si="273"/>
        <v>0.6</v>
      </c>
      <c r="AQ374" s="259">
        <f t="shared" si="280"/>
        <v>0</v>
      </c>
      <c r="AR374" s="259">
        <f t="shared" si="274"/>
        <v>1</v>
      </c>
      <c r="AS374" s="262">
        <f t="shared" si="299"/>
        <v>4.0000000000000002E-4</v>
      </c>
      <c r="AT374" s="259">
        <f t="shared" si="300"/>
        <v>0</v>
      </c>
      <c r="AU374" s="259">
        <f t="shared" si="275"/>
        <v>0</v>
      </c>
      <c r="AV374" s="260">
        <f t="shared" si="301"/>
        <v>0</v>
      </c>
      <c r="AW374" s="259">
        <f t="shared" si="276"/>
        <v>0</v>
      </c>
      <c r="AX374" s="259">
        <f t="shared" si="289"/>
        <v>0</v>
      </c>
      <c r="AY374" s="259">
        <f t="shared" si="277"/>
        <v>0</v>
      </c>
      <c r="AZ374" s="92">
        <f t="shared" si="278"/>
        <v>0</v>
      </c>
      <c r="BA374" s="266">
        <f t="shared" si="290"/>
        <v>0</v>
      </c>
      <c r="BB374" s="92">
        <f t="shared" si="279"/>
        <v>0</v>
      </c>
    </row>
    <row r="375" spans="1:54" x14ac:dyDescent="0.2">
      <c r="A375" s="278">
        <f t="shared" si="291"/>
        <v>2031</v>
      </c>
      <c r="B375" s="123">
        <f t="shared" si="253"/>
        <v>13</v>
      </c>
      <c r="C375" s="257">
        <f t="shared" si="304"/>
        <v>15</v>
      </c>
      <c r="D375" s="258">
        <f t="shared" si="304"/>
        <v>0</v>
      </c>
      <c r="E375" s="259">
        <f t="shared" si="304"/>
        <v>0</v>
      </c>
      <c r="F375" s="260">
        <f t="shared" si="304"/>
        <v>0</v>
      </c>
      <c r="G375" s="259">
        <f t="shared" si="254"/>
        <v>0</v>
      </c>
      <c r="H375" s="260">
        <f t="shared" si="255"/>
        <v>0.6</v>
      </c>
      <c r="I375" s="259">
        <f t="shared" si="292"/>
        <v>0</v>
      </c>
      <c r="J375" s="259">
        <f t="shared" si="256"/>
        <v>1</v>
      </c>
      <c r="K375" s="261">
        <f t="shared" si="257"/>
        <v>1.05</v>
      </c>
      <c r="L375" s="259">
        <f t="shared" si="258"/>
        <v>1</v>
      </c>
      <c r="M375" s="262">
        <f t="shared" si="293"/>
        <v>1E-3</v>
      </c>
      <c r="N375" s="259">
        <f t="shared" si="294"/>
        <v>0</v>
      </c>
      <c r="O375" s="259">
        <f t="shared" si="259"/>
        <v>0</v>
      </c>
      <c r="P375" s="260">
        <f t="shared" si="295"/>
        <v>0</v>
      </c>
      <c r="Q375" s="259" t="b">
        <f t="shared" si="260"/>
        <v>0</v>
      </c>
      <c r="R375" s="260">
        <f t="shared" si="261"/>
        <v>0</v>
      </c>
      <c r="S375" s="259">
        <f t="shared" si="262"/>
        <v>0</v>
      </c>
      <c r="T375" s="259">
        <f t="shared" si="284"/>
        <v>0</v>
      </c>
      <c r="U375" s="259">
        <f t="shared" si="263"/>
        <v>0</v>
      </c>
      <c r="V375" s="259">
        <f t="shared" si="296"/>
        <v>0</v>
      </c>
      <c r="W375" s="262">
        <f t="shared" si="297"/>
        <v>1.4E-3</v>
      </c>
      <c r="X375" s="259">
        <f t="shared" si="264"/>
        <v>0</v>
      </c>
      <c r="Y375" s="260">
        <f t="shared" si="285"/>
        <v>0</v>
      </c>
      <c r="Z375" s="259">
        <f t="shared" si="265"/>
        <v>0</v>
      </c>
      <c r="AA375" s="259">
        <f t="shared" si="286"/>
        <v>0</v>
      </c>
      <c r="AB375" s="259">
        <f t="shared" si="266"/>
        <v>0</v>
      </c>
      <c r="AC375" s="263">
        <f t="shared" si="298"/>
        <v>0.2</v>
      </c>
      <c r="AD375" s="259">
        <f t="shared" si="267"/>
        <v>0</v>
      </c>
      <c r="AE375" s="259">
        <f t="shared" si="268"/>
        <v>970</v>
      </c>
      <c r="AF375" s="264">
        <f t="shared" si="305"/>
        <v>0</v>
      </c>
      <c r="AG375" s="265">
        <f t="shared" si="305"/>
        <v>0</v>
      </c>
      <c r="AH375" s="265">
        <f t="shared" si="305"/>
        <v>0</v>
      </c>
      <c r="AI375" s="265">
        <f t="shared" si="305"/>
        <v>0</v>
      </c>
      <c r="AJ375" s="278">
        <f t="shared" si="305"/>
        <v>0</v>
      </c>
      <c r="AK375" s="278">
        <f t="shared" si="269"/>
        <v>2031</v>
      </c>
      <c r="AL375" s="260">
        <f t="shared" si="288"/>
        <v>0</v>
      </c>
      <c r="AM375" s="260">
        <f t="shared" si="270"/>
        <v>0</v>
      </c>
      <c r="AN375" s="260">
        <f t="shared" si="271"/>
        <v>1</v>
      </c>
      <c r="AO375" s="259">
        <f t="shared" si="272"/>
        <v>0</v>
      </c>
      <c r="AP375" s="261">
        <f t="shared" si="273"/>
        <v>0.6</v>
      </c>
      <c r="AQ375" s="259">
        <f t="shared" si="280"/>
        <v>0</v>
      </c>
      <c r="AR375" s="259">
        <f t="shared" si="274"/>
        <v>1</v>
      </c>
      <c r="AS375" s="262">
        <f t="shared" si="299"/>
        <v>4.0000000000000002E-4</v>
      </c>
      <c r="AT375" s="259">
        <f t="shared" si="300"/>
        <v>0</v>
      </c>
      <c r="AU375" s="259">
        <f t="shared" si="275"/>
        <v>0</v>
      </c>
      <c r="AV375" s="260">
        <f t="shared" si="301"/>
        <v>0</v>
      </c>
      <c r="AW375" s="259">
        <f t="shared" si="276"/>
        <v>0</v>
      </c>
      <c r="AX375" s="259">
        <f t="shared" si="289"/>
        <v>0</v>
      </c>
      <c r="AY375" s="259">
        <f t="shared" si="277"/>
        <v>0</v>
      </c>
      <c r="AZ375" s="92">
        <f t="shared" si="278"/>
        <v>0</v>
      </c>
      <c r="BA375" s="266">
        <f t="shared" si="290"/>
        <v>0</v>
      </c>
      <c r="BB375" s="92">
        <f t="shared" si="279"/>
        <v>0</v>
      </c>
    </row>
    <row r="376" spans="1:54" x14ac:dyDescent="0.2">
      <c r="A376" s="278">
        <f t="shared" si="291"/>
        <v>2031</v>
      </c>
      <c r="B376" s="123">
        <f t="shared" si="253"/>
        <v>13</v>
      </c>
      <c r="C376" s="257">
        <f t="shared" si="304"/>
        <v>16</v>
      </c>
      <c r="D376" s="258">
        <f t="shared" si="304"/>
        <v>0</v>
      </c>
      <c r="E376" s="259">
        <f t="shared" si="304"/>
        <v>0</v>
      </c>
      <c r="F376" s="260">
        <f t="shared" si="304"/>
        <v>0</v>
      </c>
      <c r="G376" s="259">
        <f t="shared" si="254"/>
        <v>0</v>
      </c>
      <c r="H376" s="260">
        <f t="shared" si="255"/>
        <v>0.6</v>
      </c>
      <c r="I376" s="259">
        <f t="shared" si="292"/>
        <v>0</v>
      </c>
      <c r="J376" s="259">
        <f t="shared" si="256"/>
        <v>1</v>
      </c>
      <c r="K376" s="261">
        <f t="shared" si="257"/>
        <v>1.05</v>
      </c>
      <c r="L376" s="259">
        <f t="shared" si="258"/>
        <v>1</v>
      </c>
      <c r="M376" s="262">
        <f t="shared" si="293"/>
        <v>1E-3</v>
      </c>
      <c r="N376" s="259">
        <f t="shared" si="294"/>
        <v>0</v>
      </c>
      <c r="O376" s="259">
        <f t="shared" si="259"/>
        <v>0</v>
      </c>
      <c r="P376" s="260">
        <f t="shared" si="295"/>
        <v>0</v>
      </c>
      <c r="Q376" s="259" t="b">
        <f t="shared" si="260"/>
        <v>0</v>
      </c>
      <c r="R376" s="260">
        <f t="shared" si="261"/>
        <v>0</v>
      </c>
      <c r="S376" s="259">
        <f t="shared" si="262"/>
        <v>0</v>
      </c>
      <c r="T376" s="259">
        <f t="shared" si="284"/>
        <v>0</v>
      </c>
      <c r="U376" s="259">
        <f t="shared" si="263"/>
        <v>0</v>
      </c>
      <c r="V376" s="259">
        <f t="shared" si="296"/>
        <v>0</v>
      </c>
      <c r="W376" s="262">
        <f t="shared" si="297"/>
        <v>1.4E-3</v>
      </c>
      <c r="X376" s="259">
        <f t="shared" si="264"/>
        <v>0</v>
      </c>
      <c r="Y376" s="260">
        <f t="shared" si="285"/>
        <v>0</v>
      </c>
      <c r="Z376" s="259">
        <f t="shared" si="265"/>
        <v>0</v>
      </c>
      <c r="AA376" s="259">
        <f t="shared" si="286"/>
        <v>0</v>
      </c>
      <c r="AB376" s="259">
        <f t="shared" si="266"/>
        <v>0</v>
      </c>
      <c r="AC376" s="263">
        <f t="shared" si="298"/>
        <v>0.2</v>
      </c>
      <c r="AD376" s="259">
        <f t="shared" si="267"/>
        <v>0</v>
      </c>
      <c r="AE376" s="259">
        <f t="shared" si="268"/>
        <v>970</v>
      </c>
      <c r="AF376" s="264">
        <f t="shared" si="305"/>
        <v>0</v>
      </c>
      <c r="AG376" s="265">
        <f t="shared" si="305"/>
        <v>0</v>
      </c>
      <c r="AH376" s="265">
        <f t="shared" si="305"/>
        <v>0</v>
      </c>
      <c r="AI376" s="265">
        <f t="shared" si="305"/>
        <v>0</v>
      </c>
      <c r="AJ376" s="278">
        <f t="shared" si="305"/>
        <v>0</v>
      </c>
      <c r="AK376" s="278">
        <f t="shared" si="269"/>
        <v>2031</v>
      </c>
      <c r="AL376" s="260">
        <f t="shared" si="288"/>
        <v>0</v>
      </c>
      <c r="AM376" s="260">
        <f t="shared" si="270"/>
        <v>0</v>
      </c>
      <c r="AN376" s="260">
        <f t="shared" si="271"/>
        <v>1</v>
      </c>
      <c r="AO376" s="259">
        <f t="shared" si="272"/>
        <v>0</v>
      </c>
      <c r="AP376" s="261">
        <f t="shared" si="273"/>
        <v>0.6</v>
      </c>
      <c r="AQ376" s="259">
        <f t="shared" si="280"/>
        <v>0</v>
      </c>
      <c r="AR376" s="259">
        <f t="shared" si="274"/>
        <v>1</v>
      </c>
      <c r="AS376" s="262">
        <f t="shared" si="299"/>
        <v>4.0000000000000002E-4</v>
      </c>
      <c r="AT376" s="259">
        <f t="shared" si="300"/>
        <v>0</v>
      </c>
      <c r="AU376" s="259">
        <f t="shared" si="275"/>
        <v>0</v>
      </c>
      <c r="AV376" s="260">
        <f t="shared" si="301"/>
        <v>0</v>
      </c>
      <c r="AW376" s="259">
        <f t="shared" si="276"/>
        <v>0</v>
      </c>
      <c r="AX376" s="259">
        <f t="shared" si="289"/>
        <v>0</v>
      </c>
      <c r="AY376" s="259">
        <f t="shared" si="277"/>
        <v>0</v>
      </c>
      <c r="AZ376" s="92">
        <f t="shared" si="278"/>
        <v>0</v>
      </c>
      <c r="BA376" s="266">
        <f t="shared" si="290"/>
        <v>0</v>
      </c>
      <c r="BB376" s="92">
        <f t="shared" si="279"/>
        <v>0</v>
      </c>
    </row>
    <row r="377" spans="1:54" x14ac:dyDescent="0.2">
      <c r="A377" s="278">
        <f t="shared" si="291"/>
        <v>2031</v>
      </c>
      <c r="B377" s="123">
        <f t="shared" si="253"/>
        <v>13</v>
      </c>
      <c r="C377" s="257">
        <f t="shared" si="304"/>
        <v>17</v>
      </c>
      <c r="D377" s="258">
        <f t="shared" si="304"/>
        <v>0</v>
      </c>
      <c r="E377" s="259">
        <f t="shared" si="304"/>
        <v>0</v>
      </c>
      <c r="F377" s="260">
        <f t="shared" si="304"/>
        <v>0</v>
      </c>
      <c r="G377" s="259">
        <f t="shared" si="254"/>
        <v>0</v>
      </c>
      <c r="H377" s="260">
        <f t="shared" si="255"/>
        <v>0.6</v>
      </c>
      <c r="I377" s="259">
        <f t="shared" si="292"/>
        <v>0</v>
      </c>
      <c r="J377" s="259">
        <f t="shared" si="256"/>
        <v>1</v>
      </c>
      <c r="K377" s="261">
        <f t="shared" si="257"/>
        <v>1.05</v>
      </c>
      <c r="L377" s="259">
        <f t="shared" si="258"/>
        <v>1</v>
      </c>
      <c r="M377" s="262">
        <f t="shared" si="293"/>
        <v>1E-3</v>
      </c>
      <c r="N377" s="259">
        <f t="shared" si="294"/>
        <v>0</v>
      </c>
      <c r="O377" s="259">
        <f t="shared" si="259"/>
        <v>0</v>
      </c>
      <c r="P377" s="260">
        <f t="shared" si="295"/>
        <v>0</v>
      </c>
      <c r="Q377" s="259" t="b">
        <f t="shared" si="260"/>
        <v>0</v>
      </c>
      <c r="R377" s="260">
        <f t="shared" si="261"/>
        <v>0</v>
      </c>
      <c r="S377" s="259">
        <f t="shared" si="262"/>
        <v>0</v>
      </c>
      <c r="T377" s="259">
        <f t="shared" si="284"/>
        <v>0</v>
      </c>
      <c r="U377" s="259">
        <f t="shared" si="263"/>
        <v>0</v>
      </c>
      <c r="V377" s="259">
        <f t="shared" si="296"/>
        <v>0</v>
      </c>
      <c r="W377" s="262">
        <f t="shared" si="297"/>
        <v>1.4E-3</v>
      </c>
      <c r="X377" s="259">
        <f t="shared" si="264"/>
        <v>0</v>
      </c>
      <c r="Y377" s="260">
        <f t="shared" si="285"/>
        <v>0</v>
      </c>
      <c r="Z377" s="259">
        <f t="shared" si="265"/>
        <v>0</v>
      </c>
      <c r="AA377" s="259">
        <f t="shared" si="286"/>
        <v>0</v>
      </c>
      <c r="AB377" s="259">
        <f t="shared" si="266"/>
        <v>0</v>
      </c>
      <c r="AC377" s="263">
        <f t="shared" si="298"/>
        <v>0.2</v>
      </c>
      <c r="AD377" s="259">
        <f t="shared" si="267"/>
        <v>0</v>
      </c>
      <c r="AE377" s="259">
        <f t="shared" si="268"/>
        <v>970</v>
      </c>
      <c r="AF377" s="264">
        <f t="shared" si="305"/>
        <v>0</v>
      </c>
      <c r="AG377" s="265">
        <f t="shared" si="305"/>
        <v>0</v>
      </c>
      <c r="AH377" s="265">
        <f t="shared" si="305"/>
        <v>0</v>
      </c>
      <c r="AI377" s="265">
        <f t="shared" si="305"/>
        <v>0</v>
      </c>
      <c r="AJ377" s="278">
        <f t="shared" si="305"/>
        <v>0</v>
      </c>
      <c r="AK377" s="278">
        <f t="shared" si="269"/>
        <v>2031</v>
      </c>
      <c r="AL377" s="260">
        <f t="shared" si="288"/>
        <v>0</v>
      </c>
      <c r="AM377" s="260">
        <f t="shared" si="270"/>
        <v>0</v>
      </c>
      <c r="AN377" s="260">
        <f t="shared" si="271"/>
        <v>1</v>
      </c>
      <c r="AO377" s="259">
        <f t="shared" si="272"/>
        <v>0</v>
      </c>
      <c r="AP377" s="261">
        <f t="shared" si="273"/>
        <v>0.6</v>
      </c>
      <c r="AQ377" s="259">
        <f t="shared" si="280"/>
        <v>0</v>
      </c>
      <c r="AR377" s="259">
        <f t="shared" si="274"/>
        <v>1</v>
      </c>
      <c r="AS377" s="262">
        <f t="shared" si="299"/>
        <v>4.0000000000000002E-4</v>
      </c>
      <c r="AT377" s="259">
        <f t="shared" si="300"/>
        <v>0</v>
      </c>
      <c r="AU377" s="259">
        <f t="shared" si="275"/>
        <v>0</v>
      </c>
      <c r="AV377" s="260">
        <f t="shared" si="301"/>
        <v>0</v>
      </c>
      <c r="AW377" s="259">
        <f t="shared" si="276"/>
        <v>0</v>
      </c>
      <c r="AX377" s="259">
        <f t="shared" si="289"/>
        <v>0</v>
      </c>
      <c r="AY377" s="259">
        <f t="shared" si="277"/>
        <v>0</v>
      </c>
      <c r="AZ377" s="92">
        <f t="shared" si="278"/>
        <v>0</v>
      </c>
      <c r="BA377" s="266">
        <f t="shared" si="290"/>
        <v>0</v>
      </c>
      <c r="BB377" s="92">
        <f t="shared" si="279"/>
        <v>0</v>
      </c>
    </row>
    <row r="378" spans="1:54" x14ac:dyDescent="0.2">
      <c r="A378" s="278">
        <f t="shared" si="291"/>
        <v>2031</v>
      </c>
      <c r="B378" s="123">
        <f t="shared" si="253"/>
        <v>13</v>
      </c>
      <c r="C378" s="257">
        <f t="shared" si="304"/>
        <v>18</v>
      </c>
      <c r="D378" s="258">
        <f t="shared" si="304"/>
        <v>0</v>
      </c>
      <c r="E378" s="259">
        <f t="shared" si="304"/>
        <v>0</v>
      </c>
      <c r="F378" s="260">
        <f t="shared" si="304"/>
        <v>0</v>
      </c>
      <c r="G378" s="259">
        <f t="shared" si="254"/>
        <v>0</v>
      </c>
      <c r="H378" s="260">
        <f t="shared" si="255"/>
        <v>0.6</v>
      </c>
      <c r="I378" s="259">
        <f t="shared" si="292"/>
        <v>0</v>
      </c>
      <c r="J378" s="259">
        <f t="shared" si="256"/>
        <v>1</v>
      </c>
      <c r="K378" s="261">
        <f t="shared" si="257"/>
        <v>1.05</v>
      </c>
      <c r="L378" s="259">
        <f t="shared" si="258"/>
        <v>1</v>
      </c>
      <c r="M378" s="262">
        <f t="shared" si="293"/>
        <v>1E-3</v>
      </c>
      <c r="N378" s="259">
        <f t="shared" si="294"/>
        <v>0</v>
      </c>
      <c r="O378" s="259">
        <f t="shared" si="259"/>
        <v>0</v>
      </c>
      <c r="P378" s="260">
        <f t="shared" si="295"/>
        <v>0</v>
      </c>
      <c r="Q378" s="259" t="b">
        <f t="shared" si="260"/>
        <v>0</v>
      </c>
      <c r="R378" s="260">
        <f t="shared" si="261"/>
        <v>0</v>
      </c>
      <c r="S378" s="259">
        <f t="shared" si="262"/>
        <v>0</v>
      </c>
      <c r="T378" s="259">
        <f t="shared" si="284"/>
        <v>0</v>
      </c>
      <c r="U378" s="259">
        <f t="shared" si="263"/>
        <v>0</v>
      </c>
      <c r="V378" s="259">
        <f t="shared" si="296"/>
        <v>0</v>
      </c>
      <c r="W378" s="262">
        <f t="shared" si="297"/>
        <v>1.4E-3</v>
      </c>
      <c r="X378" s="259">
        <f t="shared" si="264"/>
        <v>0</v>
      </c>
      <c r="Y378" s="260">
        <f t="shared" si="285"/>
        <v>0</v>
      </c>
      <c r="Z378" s="259">
        <f t="shared" si="265"/>
        <v>0</v>
      </c>
      <c r="AA378" s="259">
        <f t="shared" si="286"/>
        <v>0</v>
      </c>
      <c r="AB378" s="259">
        <f t="shared" si="266"/>
        <v>0</v>
      </c>
      <c r="AC378" s="263">
        <f t="shared" si="298"/>
        <v>0.2</v>
      </c>
      <c r="AD378" s="259">
        <f t="shared" si="267"/>
        <v>0</v>
      </c>
      <c r="AE378" s="259">
        <f t="shared" si="268"/>
        <v>970</v>
      </c>
      <c r="AF378" s="264">
        <f t="shared" si="305"/>
        <v>0</v>
      </c>
      <c r="AG378" s="265">
        <f t="shared" si="305"/>
        <v>0</v>
      </c>
      <c r="AH378" s="265">
        <f t="shared" si="305"/>
        <v>0</v>
      </c>
      <c r="AI378" s="265">
        <f t="shared" si="305"/>
        <v>0</v>
      </c>
      <c r="AJ378" s="278">
        <f t="shared" si="305"/>
        <v>0</v>
      </c>
      <c r="AK378" s="278">
        <f t="shared" si="269"/>
        <v>2031</v>
      </c>
      <c r="AL378" s="260">
        <f t="shared" si="288"/>
        <v>0</v>
      </c>
      <c r="AM378" s="260">
        <f t="shared" si="270"/>
        <v>0</v>
      </c>
      <c r="AN378" s="260">
        <f t="shared" si="271"/>
        <v>1</v>
      </c>
      <c r="AO378" s="259">
        <f t="shared" si="272"/>
        <v>0</v>
      </c>
      <c r="AP378" s="261">
        <f t="shared" si="273"/>
        <v>0.6</v>
      </c>
      <c r="AQ378" s="259">
        <f t="shared" si="280"/>
        <v>0</v>
      </c>
      <c r="AR378" s="259">
        <f t="shared" si="274"/>
        <v>1</v>
      </c>
      <c r="AS378" s="262">
        <f t="shared" si="299"/>
        <v>4.0000000000000002E-4</v>
      </c>
      <c r="AT378" s="259">
        <f t="shared" si="300"/>
        <v>0</v>
      </c>
      <c r="AU378" s="259">
        <f t="shared" si="275"/>
        <v>0</v>
      </c>
      <c r="AV378" s="260">
        <f t="shared" si="301"/>
        <v>0</v>
      </c>
      <c r="AW378" s="259">
        <f t="shared" si="276"/>
        <v>0</v>
      </c>
      <c r="AX378" s="259">
        <f t="shared" si="289"/>
        <v>0</v>
      </c>
      <c r="AY378" s="259">
        <f t="shared" si="277"/>
        <v>0</v>
      </c>
      <c r="AZ378" s="92">
        <f t="shared" si="278"/>
        <v>0</v>
      </c>
      <c r="BA378" s="266">
        <f t="shared" si="290"/>
        <v>0</v>
      </c>
      <c r="BB378" s="92">
        <f t="shared" si="279"/>
        <v>0</v>
      </c>
    </row>
    <row r="379" spans="1:54" x14ac:dyDescent="0.2">
      <c r="A379" s="278">
        <f t="shared" si="291"/>
        <v>2031</v>
      </c>
      <c r="B379" s="123">
        <f t="shared" si="253"/>
        <v>13</v>
      </c>
      <c r="C379" s="257">
        <f t="shared" si="304"/>
        <v>19</v>
      </c>
      <c r="D379" s="258">
        <f t="shared" si="304"/>
        <v>0</v>
      </c>
      <c r="E379" s="259">
        <f t="shared" si="304"/>
        <v>0</v>
      </c>
      <c r="F379" s="260">
        <f t="shared" si="304"/>
        <v>0</v>
      </c>
      <c r="G379" s="259">
        <f t="shared" si="254"/>
        <v>0</v>
      </c>
      <c r="H379" s="260">
        <f t="shared" si="255"/>
        <v>0.6</v>
      </c>
      <c r="I379" s="259">
        <f t="shared" si="292"/>
        <v>0</v>
      </c>
      <c r="J379" s="259">
        <f t="shared" si="256"/>
        <v>1</v>
      </c>
      <c r="K379" s="261">
        <f t="shared" si="257"/>
        <v>1.05</v>
      </c>
      <c r="L379" s="259">
        <f t="shared" si="258"/>
        <v>1</v>
      </c>
      <c r="M379" s="262">
        <f t="shared" si="293"/>
        <v>1E-3</v>
      </c>
      <c r="N379" s="259">
        <f t="shared" si="294"/>
        <v>0</v>
      </c>
      <c r="O379" s="259">
        <f t="shared" si="259"/>
        <v>0</v>
      </c>
      <c r="P379" s="260">
        <f t="shared" si="295"/>
        <v>0</v>
      </c>
      <c r="Q379" s="259" t="b">
        <f t="shared" si="260"/>
        <v>0</v>
      </c>
      <c r="R379" s="260">
        <f t="shared" si="261"/>
        <v>0</v>
      </c>
      <c r="S379" s="259">
        <f t="shared" si="262"/>
        <v>0</v>
      </c>
      <c r="T379" s="259">
        <f t="shared" si="284"/>
        <v>0</v>
      </c>
      <c r="U379" s="259">
        <f t="shared" si="263"/>
        <v>0</v>
      </c>
      <c r="V379" s="259">
        <f t="shared" si="296"/>
        <v>0</v>
      </c>
      <c r="W379" s="262">
        <f t="shared" si="297"/>
        <v>1.4E-3</v>
      </c>
      <c r="X379" s="259">
        <f t="shared" si="264"/>
        <v>0</v>
      </c>
      <c r="Y379" s="260">
        <f t="shared" si="285"/>
        <v>0</v>
      </c>
      <c r="Z379" s="259">
        <f t="shared" si="265"/>
        <v>0</v>
      </c>
      <c r="AA379" s="259">
        <f t="shared" si="286"/>
        <v>0</v>
      </c>
      <c r="AB379" s="259">
        <f t="shared" si="266"/>
        <v>0</v>
      </c>
      <c r="AC379" s="263">
        <f t="shared" si="298"/>
        <v>0.2</v>
      </c>
      <c r="AD379" s="259">
        <f t="shared" si="267"/>
        <v>0</v>
      </c>
      <c r="AE379" s="259">
        <f t="shared" si="268"/>
        <v>970</v>
      </c>
      <c r="AF379" s="264">
        <f t="shared" si="305"/>
        <v>0</v>
      </c>
      <c r="AG379" s="265">
        <f t="shared" si="305"/>
        <v>0</v>
      </c>
      <c r="AH379" s="265">
        <f t="shared" si="305"/>
        <v>0</v>
      </c>
      <c r="AI379" s="265">
        <f t="shared" si="305"/>
        <v>0</v>
      </c>
      <c r="AJ379" s="278">
        <f t="shared" si="305"/>
        <v>0</v>
      </c>
      <c r="AK379" s="278">
        <f t="shared" si="269"/>
        <v>2031</v>
      </c>
      <c r="AL379" s="260">
        <f t="shared" si="288"/>
        <v>0</v>
      </c>
      <c r="AM379" s="260">
        <f t="shared" si="270"/>
        <v>0</v>
      </c>
      <c r="AN379" s="260">
        <f t="shared" si="271"/>
        <v>1</v>
      </c>
      <c r="AO379" s="259">
        <f t="shared" si="272"/>
        <v>0</v>
      </c>
      <c r="AP379" s="261">
        <f t="shared" si="273"/>
        <v>0.6</v>
      </c>
      <c r="AQ379" s="259">
        <f t="shared" si="280"/>
        <v>0</v>
      </c>
      <c r="AR379" s="259">
        <f t="shared" si="274"/>
        <v>1</v>
      </c>
      <c r="AS379" s="262">
        <f t="shared" si="299"/>
        <v>4.0000000000000002E-4</v>
      </c>
      <c r="AT379" s="259">
        <f t="shared" si="300"/>
        <v>0</v>
      </c>
      <c r="AU379" s="259">
        <f t="shared" si="275"/>
        <v>0</v>
      </c>
      <c r="AV379" s="260">
        <f t="shared" si="301"/>
        <v>0</v>
      </c>
      <c r="AW379" s="259">
        <f t="shared" si="276"/>
        <v>0</v>
      </c>
      <c r="AX379" s="259">
        <f t="shared" si="289"/>
        <v>0</v>
      </c>
      <c r="AY379" s="259">
        <f t="shared" si="277"/>
        <v>0</v>
      </c>
      <c r="AZ379" s="92">
        <f t="shared" si="278"/>
        <v>0</v>
      </c>
      <c r="BA379" s="266">
        <f t="shared" si="290"/>
        <v>0</v>
      </c>
      <c r="BB379" s="92">
        <f t="shared" si="279"/>
        <v>0</v>
      </c>
    </row>
    <row r="380" spans="1:54" x14ac:dyDescent="0.2">
      <c r="A380" s="278">
        <f t="shared" si="291"/>
        <v>2031</v>
      </c>
      <c r="B380" s="123">
        <f t="shared" si="253"/>
        <v>13</v>
      </c>
      <c r="C380" s="257">
        <f t="shared" si="304"/>
        <v>20</v>
      </c>
      <c r="D380" s="258">
        <f t="shared" si="304"/>
        <v>0</v>
      </c>
      <c r="E380" s="259">
        <f t="shared" si="304"/>
        <v>0</v>
      </c>
      <c r="F380" s="260">
        <f t="shared" si="304"/>
        <v>0</v>
      </c>
      <c r="G380" s="259">
        <f t="shared" si="254"/>
        <v>0</v>
      </c>
      <c r="H380" s="260">
        <f t="shared" si="255"/>
        <v>0.6</v>
      </c>
      <c r="I380" s="259">
        <f t="shared" si="292"/>
        <v>0</v>
      </c>
      <c r="J380" s="259">
        <f t="shared" si="256"/>
        <v>1</v>
      </c>
      <c r="K380" s="261">
        <f t="shared" si="257"/>
        <v>1.05</v>
      </c>
      <c r="L380" s="259">
        <f t="shared" si="258"/>
        <v>1</v>
      </c>
      <c r="M380" s="262">
        <f t="shared" si="293"/>
        <v>1E-3</v>
      </c>
      <c r="N380" s="259">
        <f t="shared" si="294"/>
        <v>0</v>
      </c>
      <c r="O380" s="259">
        <f t="shared" si="259"/>
        <v>0</v>
      </c>
      <c r="P380" s="260">
        <f t="shared" si="295"/>
        <v>0</v>
      </c>
      <c r="Q380" s="259" t="b">
        <f t="shared" si="260"/>
        <v>0</v>
      </c>
      <c r="R380" s="260">
        <f t="shared" si="261"/>
        <v>0</v>
      </c>
      <c r="S380" s="259">
        <f t="shared" si="262"/>
        <v>0</v>
      </c>
      <c r="T380" s="259">
        <f t="shared" si="284"/>
        <v>0</v>
      </c>
      <c r="U380" s="259">
        <f t="shared" si="263"/>
        <v>0</v>
      </c>
      <c r="V380" s="259">
        <f t="shared" si="296"/>
        <v>0</v>
      </c>
      <c r="W380" s="262">
        <f t="shared" si="297"/>
        <v>1.4E-3</v>
      </c>
      <c r="X380" s="259">
        <f t="shared" si="264"/>
        <v>0</v>
      </c>
      <c r="Y380" s="260">
        <f t="shared" si="285"/>
        <v>0</v>
      </c>
      <c r="Z380" s="259">
        <f t="shared" si="265"/>
        <v>0</v>
      </c>
      <c r="AA380" s="259">
        <f t="shared" si="286"/>
        <v>0</v>
      </c>
      <c r="AB380" s="259">
        <f t="shared" si="266"/>
        <v>0</v>
      </c>
      <c r="AC380" s="263">
        <f t="shared" si="298"/>
        <v>0.2</v>
      </c>
      <c r="AD380" s="259">
        <f t="shared" si="267"/>
        <v>0</v>
      </c>
      <c r="AE380" s="259">
        <f t="shared" si="268"/>
        <v>970</v>
      </c>
      <c r="AF380" s="264">
        <f t="shared" si="305"/>
        <v>0</v>
      </c>
      <c r="AG380" s="265">
        <f t="shared" si="305"/>
        <v>0</v>
      </c>
      <c r="AH380" s="265">
        <f t="shared" si="305"/>
        <v>0</v>
      </c>
      <c r="AI380" s="265">
        <f t="shared" si="305"/>
        <v>0</v>
      </c>
      <c r="AJ380" s="278">
        <f t="shared" si="305"/>
        <v>0</v>
      </c>
      <c r="AK380" s="278">
        <f t="shared" si="269"/>
        <v>2031</v>
      </c>
      <c r="AL380" s="260">
        <f t="shared" si="288"/>
        <v>0</v>
      </c>
      <c r="AM380" s="260">
        <f t="shared" si="270"/>
        <v>0</v>
      </c>
      <c r="AN380" s="260">
        <f t="shared" si="271"/>
        <v>1</v>
      </c>
      <c r="AO380" s="259">
        <f t="shared" si="272"/>
        <v>0</v>
      </c>
      <c r="AP380" s="261">
        <f t="shared" si="273"/>
        <v>0.6</v>
      </c>
      <c r="AQ380" s="259">
        <f t="shared" si="280"/>
        <v>0</v>
      </c>
      <c r="AR380" s="259">
        <f t="shared" si="274"/>
        <v>1</v>
      </c>
      <c r="AS380" s="262">
        <f t="shared" si="299"/>
        <v>4.0000000000000002E-4</v>
      </c>
      <c r="AT380" s="259">
        <f t="shared" si="300"/>
        <v>0</v>
      </c>
      <c r="AU380" s="259">
        <f t="shared" si="275"/>
        <v>0</v>
      </c>
      <c r="AV380" s="260">
        <f t="shared" si="301"/>
        <v>0</v>
      </c>
      <c r="AW380" s="259">
        <f t="shared" si="276"/>
        <v>0</v>
      </c>
      <c r="AX380" s="259">
        <f t="shared" si="289"/>
        <v>0</v>
      </c>
      <c r="AY380" s="259">
        <f t="shared" si="277"/>
        <v>0</v>
      </c>
      <c r="AZ380" s="92">
        <f t="shared" si="278"/>
        <v>0</v>
      </c>
      <c r="BA380" s="266">
        <f t="shared" si="290"/>
        <v>0</v>
      </c>
      <c r="BB380" s="92">
        <f t="shared" si="279"/>
        <v>0</v>
      </c>
    </row>
    <row r="381" spans="1:54" x14ac:dyDescent="0.2">
      <c r="A381" s="278">
        <f t="shared" si="291"/>
        <v>2031</v>
      </c>
      <c r="B381" s="123">
        <f t="shared" ref="B381:B435" si="306">A381-$E$1+1</f>
        <v>13</v>
      </c>
      <c r="C381" s="257">
        <f t="shared" si="304"/>
        <v>21</v>
      </c>
      <c r="D381" s="258">
        <f t="shared" si="304"/>
        <v>0</v>
      </c>
      <c r="E381" s="259">
        <f t="shared" si="304"/>
        <v>0</v>
      </c>
      <c r="F381" s="260">
        <f t="shared" si="304"/>
        <v>0</v>
      </c>
      <c r="G381" s="259">
        <f t="shared" ref="G381:G435" si="307">E381*(1+F381)^(B381-1)</f>
        <v>0</v>
      </c>
      <c r="H381" s="260">
        <f t="shared" ref="H381:H435" si="308">VLOOKUP(A381,$M$39:$N$55,2,FALSE)</f>
        <v>0.6</v>
      </c>
      <c r="I381" s="259">
        <f t="shared" si="292"/>
        <v>0</v>
      </c>
      <c r="J381" s="259">
        <f t="shared" ref="J381:J435" si="309">MATCH(G381,$AB$47:$AB$49,1)</f>
        <v>1</v>
      </c>
      <c r="K381" s="261">
        <f t="shared" ref="K381:K435" si="310">INDEX($AC$47:$AC$49,J381)</f>
        <v>1.05</v>
      </c>
      <c r="L381" s="259">
        <f t="shared" ref="L381:L435" si="311">MATCH(I381,$C$39:$C$42,1)</f>
        <v>1</v>
      </c>
      <c r="M381" s="262">
        <f t="shared" si="293"/>
        <v>1E-3</v>
      </c>
      <c r="N381" s="259">
        <f t="shared" si="294"/>
        <v>0</v>
      </c>
      <c r="O381" s="259">
        <f t="shared" ref="O381:O435" si="312">I381*M381-N381</f>
        <v>0</v>
      </c>
      <c r="P381" s="260">
        <f t="shared" si="295"/>
        <v>0</v>
      </c>
      <c r="Q381" s="259" t="b">
        <f t="shared" ref="Q381:Q435" si="313">AND(O381&gt;$E$45,P381=$E$44)</f>
        <v>0</v>
      </c>
      <c r="R381" s="260">
        <f t="shared" ref="R381:R435" si="314">IF(Q381,$E$46,P381)</f>
        <v>0</v>
      </c>
      <c r="S381" s="259">
        <f t="shared" ref="S381:S435" si="315">O381*(1-R381)</f>
        <v>0</v>
      </c>
      <c r="T381" s="259">
        <f t="shared" si="284"/>
        <v>0</v>
      </c>
      <c r="U381" s="259">
        <f t="shared" ref="U381:U435" si="316">MIN(S381,T381)</f>
        <v>0</v>
      </c>
      <c r="V381" s="259">
        <f t="shared" si="296"/>
        <v>0</v>
      </c>
      <c r="W381" s="262">
        <f t="shared" si="297"/>
        <v>1.4E-3</v>
      </c>
      <c r="X381" s="259">
        <f t="shared" ref="X381:X435" si="317">I381*V381*W381</f>
        <v>0</v>
      </c>
      <c r="Y381" s="260">
        <f t="shared" si="285"/>
        <v>0</v>
      </c>
      <c r="Z381" s="259">
        <f t="shared" ref="Z381:Z435" si="318">X381*(1-Y381)</f>
        <v>0</v>
      </c>
      <c r="AA381" s="259">
        <f t="shared" si="286"/>
        <v>0</v>
      </c>
      <c r="AB381" s="259">
        <f t="shared" ref="AB381:AB435" si="319">MIN(Z381,AA381)</f>
        <v>0</v>
      </c>
      <c r="AC381" s="263">
        <f t="shared" si="298"/>
        <v>0.2</v>
      </c>
      <c r="AD381" s="259">
        <f t="shared" ref="AD381:AD435" si="320">U381*AC381</f>
        <v>0</v>
      </c>
      <c r="AE381" s="259">
        <f t="shared" ref="AE381:AE435" si="321">VLOOKUP($A381,$X$39:$Y$55,2,FALSE)</f>
        <v>970</v>
      </c>
      <c r="AF381" s="264">
        <f t="shared" si="305"/>
        <v>0</v>
      </c>
      <c r="AG381" s="265">
        <f t="shared" si="305"/>
        <v>0</v>
      </c>
      <c r="AH381" s="265">
        <f t="shared" si="305"/>
        <v>0</v>
      </c>
      <c r="AI381" s="265">
        <f t="shared" si="305"/>
        <v>0</v>
      </c>
      <c r="AJ381" s="278">
        <f t="shared" si="305"/>
        <v>0</v>
      </c>
      <c r="AK381" s="278">
        <f t="shared" ref="AK381:AK435" si="322">A381-AJ381</f>
        <v>2031</v>
      </c>
      <c r="AL381" s="260">
        <f t="shared" si="288"/>
        <v>0</v>
      </c>
      <c r="AM381" s="260">
        <f t="shared" ref="AM381:AM435" si="323">IFERROR(VLOOKUP(AL381,$AC$39:$AD$43,2,FALSE),)</f>
        <v>0</v>
      </c>
      <c r="AN381" s="260">
        <f t="shared" ref="AN381:AN435" si="324">MAX(1-AL381*AK381,AM381)</f>
        <v>1</v>
      </c>
      <c r="AO381" s="259">
        <f t="shared" ref="AO381:AO435" si="325">AE381*AF381*AG381*AH381*AI381*AN381</f>
        <v>0</v>
      </c>
      <c r="AP381" s="261">
        <f t="shared" ref="AP381:AP435" si="326">H381</f>
        <v>0.6</v>
      </c>
      <c r="AQ381" s="259">
        <f t="shared" si="280"/>
        <v>0</v>
      </c>
      <c r="AR381" s="259">
        <f t="shared" ref="AR381:AR435" si="327">MATCH($AQ381,$H$39:$H$44,1)</f>
        <v>1</v>
      </c>
      <c r="AS381" s="262">
        <f t="shared" si="299"/>
        <v>4.0000000000000002E-4</v>
      </c>
      <c r="AT381" s="259">
        <f t="shared" si="300"/>
        <v>0</v>
      </c>
      <c r="AU381" s="259">
        <f t="shared" ref="AU381:AU435" si="328">(AQ381*AS381-AT381)</f>
        <v>0</v>
      </c>
      <c r="AV381" s="260">
        <f t="shared" si="301"/>
        <v>0</v>
      </c>
      <c r="AW381" s="259">
        <f t="shared" ref="AW381:AW435" si="329">AU381*(1-AV381)</f>
        <v>0</v>
      </c>
      <c r="AX381" s="259">
        <f t="shared" si="289"/>
        <v>0</v>
      </c>
      <c r="AY381" s="259">
        <f t="shared" ref="AY381:AY435" si="330">MIN(AW381,AX381)</f>
        <v>0</v>
      </c>
      <c r="AZ381" s="92">
        <f t="shared" ref="AZ381:AZ435" si="331">U381+AB381+AD381+AY381</f>
        <v>0</v>
      </c>
      <c r="BA381" s="266">
        <f t="shared" si="290"/>
        <v>0</v>
      </c>
      <c r="BB381" s="92">
        <f t="shared" ref="BB381:BB435" si="332">AZ381*BA381</f>
        <v>0</v>
      </c>
    </row>
    <row r="382" spans="1:54" x14ac:dyDescent="0.2">
      <c r="A382" s="278">
        <f t="shared" si="291"/>
        <v>2031</v>
      </c>
      <c r="B382" s="123">
        <f t="shared" si="306"/>
        <v>13</v>
      </c>
      <c r="C382" s="257">
        <f t="shared" si="304"/>
        <v>22</v>
      </c>
      <c r="D382" s="258">
        <f t="shared" si="304"/>
        <v>0</v>
      </c>
      <c r="E382" s="259">
        <f t="shared" si="304"/>
        <v>0</v>
      </c>
      <c r="F382" s="260">
        <f t="shared" si="304"/>
        <v>0</v>
      </c>
      <c r="G382" s="259">
        <f t="shared" si="307"/>
        <v>0</v>
      </c>
      <c r="H382" s="260">
        <f t="shared" si="308"/>
        <v>0.6</v>
      </c>
      <c r="I382" s="259">
        <f t="shared" si="292"/>
        <v>0</v>
      </c>
      <c r="J382" s="259">
        <f t="shared" si="309"/>
        <v>1</v>
      </c>
      <c r="K382" s="261">
        <f t="shared" si="310"/>
        <v>1.05</v>
      </c>
      <c r="L382" s="259">
        <f t="shared" si="311"/>
        <v>1</v>
      </c>
      <c r="M382" s="262">
        <f t="shared" si="293"/>
        <v>1E-3</v>
      </c>
      <c r="N382" s="259">
        <f t="shared" si="294"/>
        <v>0</v>
      </c>
      <c r="O382" s="259">
        <f t="shared" si="312"/>
        <v>0</v>
      </c>
      <c r="P382" s="260">
        <f t="shared" si="295"/>
        <v>0</v>
      </c>
      <c r="Q382" s="259" t="b">
        <f t="shared" si="313"/>
        <v>0</v>
      </c>
      <c r="R382" s="260">
        <f t="shared" si="314"/>
        <v>0</v>
      </c>
      <c r="S382" s="259">
        <f t="shared" si="315"/>
        <v>0</v>
      </c>
      <c r="T382" s="259">
        <f t="shared" si="284"/>
        <v>0</v>
      </c>
      <c r="U382" s="259">
        <f t="shared" si="316"/>
        <v>0</v>
      </c>
      <c r="V382" s="259">
        <f t="shared" si="296"/>
        <v>0</v>
      </c>
      <c r="W382" s="262">
        <f t="shared" si="297"/>
        <v>1.4E-3</v>
      </c>
      <c r="X382" s="259">
        <f t="shared" si="317"/>
        <v>0</v>
      </c>
      <c r="Y382" s="260">
        <f t="shared" si="285"/>
        <v>0</v>
      </c>
      <c r="Z382" s="259">
        <f t="shared" si="318"/>
        <v>0</v>
      </c>
      <c r="AA382" s="259">
        <f t="shared" si="286"/>
        <v>0</v>
      </c>
      <c r="AB382" s="259">
        <f t="shared" si="319"/>
        <v>0</v>
      </c>
      <c r="AC382" s="263">
        <f t="shared" si="298"/>
        <v>0.2</v>
      </c>
      <c r="AD382" s="259">
        <f t="shared" si="320"/>
        <v>0</v>
      </c>
      <c r="AE382" s="259">
        <f t="shared" si="321"/>
        <v>970</v>
      </c>
      <c r="AF382" s="264">
        <f t="shared" si="305"/>
        <v>0</v>
      </c>
      <c r="AG382" s="265">
        <f t="shared" si="305"/>
        <v>0</v>
      </c>
      <c r="AH382" s="265">
        <f t="shared" si="305"/>
        <v>0</v>
      </c>
      <c r="AI382" s="265">
        <f t="shared" si="305"/>
        <v>0</v>
      </c>
      <c r="AJ382" s="278">
        <f t="shared" si="305"/>
        <v>0</v>
      </c>
      <c r="AK382" s="278">
        <f t="shared" si="322"/>
        <v>2031</v>
      </c>
      <c r="AL382" s="260">
        <f t="shared" si="288"/>
        <v>0</v>
      </c>
      <c r="AM382" s="260">
        <f t="shared" si="323"/>
        <v>0</v>
      </c>
      <c r="AN382" s="260">
        <f t="shared" si="324"/>
        <v>1</v>
      </c>
      <c r="AO382" s="259">
        <f t="shared" si="325"/>
        <v>0</v>
      </c>
      <c r="AP382" s="261">
        <f t="shared" si="326"/>
        <v>0.6</v>
      </c>
      <c r="AQ382" s="259">
        <f t="shared" ref="AQ382:AQ435" si="333">AO382*AP382</f>
        <v>0</v>
      </c>
      <c r="AR382" s="259">
        <f t="shared" si="327"/>
        <v>1</v>
      </c>
      <c r="AS382" s="262">
        <f t="shared" si="299"/>
        <v>4.0000000000000002E-4</v>
      </c>
      <c r="AT382" s="259">
        <f t="shared" si="300"/>
        <v>0</v>
      </c>
      <c r="AU382" s="259">
        <f t="shared" si="328"/>
        <v>0</v>
      </c>
      <c r="AV382" s="260">
        <f t="shared" si="301"/>
        <v>0</v>
      </c>
      <c r="AW382" s="259">
        <f t="shared" si="329"/>
        <v>0</v>
      </c>
      <c r="AX382" s="259">
        <f t="shared" si="289"/>
        <v>0</v>
      </c>
      <c r="AY382" s="259">
        <f t="shared" si="330"/>
        <v>0</v>
      </c>
      <c r="AZ382" s="92">
        <f t="shared" si="331"/>
        <v>0</v>
      </c>
      <c r="BA382" s="266">
        <f t="shared" si="290"/>
        <v>0</v>
      </c>
      <c r="BB382" s="92">
        <f t="shared" si="332"/>
        <v>0</v>
      </c>
    </row>
    <row r="383" spans="1:54" x14ac:dyDescent="0.2">
      <c r="A383" s="278">
        <f t="shared" si="291"/>
        <v>2031</v>
      </c>
      <c r="B383" s="123">
        <f t="shared" si="306"/>
        <v>13</v>
      </c>
      <c r="C383" s="257">
        <f t="shared" si="304"/>
        <v>23</v>
      </c>
      <c r="D383" s="258">
        <f t="shared" si="304"/>
        <v>0</v>
      </c>
      <c r="E383" s="259">
        <f t="shared" si="304"/>
        <v>0</v>
      </c>
      <c r="F383" s="260">
        <f t="shared" si="304"/>
        <v>0</v>
      </c>
      <c r="G383" s="259">
        <f t="shared" si="307"/>
        <v>0</v>
      </c>
      <c r="H383" s="260">
        <f t="shared" si="308"/>
        <v>0.6</v>
      </c>
      <c r="I383" s="259">
        <f t="shared" si="292"/>
        <v>0</v>
      </c>
      <c r="J383" s="259">
        <f t="shared" si="309"/>
        <v>1</v>
      </c>
      <c r="K383" s="261">
        <f t="shared" si="310"/>
        <v>1.05</v>
      </c>
      <c r="L383" s="259">
        <f t="shared" si="311"/>
        <v>1</v>
      </c>
      <c r="M383" s="262">
        <f t="shared" si="293"/>
        <v>1E-3</v>
      </c>
      <c r="N383" s="259">
        <f t="shared" si="294"/>
        <v>0</v>
      </c>
      <c r="O383" s="259">
        <f t="shared" si="312"/>
        <v>0</v>
      </c>
      <c r="P383" s="260">
        <f t="shared" si="295"/>
        <v>0</v>
      </c>
      <c r="Q383" s="259" t="b">
        <f t="shared" si="313"/>
        <v>0</v>
      </c>
      <c r="R383" s="260">
        <f t="shared" si="314"/>
        <v>0</v>
      </c>
      <c r="S383" s="259">
        <f t="shared" si="315"/>
        <v>0</v>
      </c>
      <c r="T383" s="259">
        <f t="shared" si="284"/>
        <v>0</v>
      </c>
      <c r="U383" s="259">
        <f t="shared" si="316"/>
        <v>0</v>
      </c>
      <c r="V383" s="259">
        <f t="shared" si="296"/>
        <v>0</v>
      </c>
      <c r="W383" s="262">
        <f t="shared" si="297"/>
        <v>1.4E-3</v>
      </c>
      <c r="X383" s="259">
        <f t="shared" si="317"/>
        <v>0</v>
      </c>
      <c r="Y383" s="260">
        <f t="shared" si="285"/>
        <v>0</v>
      </c>
      <c r="Z383" s="259">
        <f t="shared" si="318"/>
        <v>0</v>
      </c>
      <c r="AA383" s="259">
        <f t="shared" si="286"/>
        <v>0</v>
      </c>
      <c r="AB383" s="259">
        <f t="shared" si="319"/>
        <v>0</v>
      </c>
      <c r="AC383" s="263">
        <f t="shared" si="298"/>
        <v>0.2</v>
      </c>
      <c r="AD383" s="259">
        <f t="shared" si="320"/>
        <v>0</v>
      </c>
      <c r="AE383" s="259">
        <f t="shared" si="321"/>
        <v>970</v>
      </c>
      <c r="AF383" s="264">
        <f t="shared" si="305"/>
        <v>0</v>
      </c>
      <c r="AG383" s="265">
        <f t="shared" si="305"/>
        <v>0</v>
      </c>
      <c r="AH383" s="265">
        <f t="shared" si="305"/>
        <v>0</v>
      </c>
      <c r="AI383" s="265">
        <f t="shared" si="305"/>
        <v>0</v>
      </c>
      <c r="AJ383" s="278">
        <f t="shared" si="305"/>
        <v>0</v>
      </c>
      <c r="AK383" s="278">
        <f t="shared" si="322"/>
        <v>2031</v>
      </c>
      <c r="AL383" s="260">
        <f t="shared" si="288"/>
        <v>0</v>
      </c>
      <c r="AM383" s="260">
        <f t="shared" si="323"/>
        <v>0</v>
      </c>
      <c r="AN383" s="260">
        <f t="shared" si="324"/>
        <v>1</v>
      </c>
      <c r="AO383" s="259">
        <f t="shared" si="325"/>
        <v>0</v>
      </c>
      <c r="AP383" s="261">
        <f t="shared" si="326"/>
        <v>0.6</v>
      </c>
      <c r="AQ383" s="259">
        <f t="shared" si="333"/>
        <v>0</v>
      </c>
      <c r="AR383" s="259">
        <f t="shared" si="327"/>
        <v>1</v>
      </c>
      <c r="AS383" s="262">
        <f t="shared" si="299"/>
        <v>4.0000000000000002E-4</v>
      </c>
      <c r="AT383" s="259">
        <f t="shared" si="300"/>
        <v>0</v>
      </c>
      <c r="AU383" s="259">
        <f t="shared" si="328"/>
        <v>0</v>
      </c>
      <c r="AV383" s="260">
        <f t="shared" si="301"/>
        <v>0</v>
      </c>
      <c r="AW383" s="259">
        <f t="shared" si="329"/>
        <v>0</v>
      </c>
      <c r="AX383" s="259">
        <f t="shared" si="289"/>
        <v>0</v>
      </c>
      <c r="AY383" s="259">
        <f t="shared" si="330"/>
        <v>0</v>
      </c>
      <c r="AZ383" s="92">
        <f t="shared" si="331"/>
        <v>0</v>
      </c>
      <c r="BA383" s="266">
        <f t="shared" si="290"/>
        <v>0</v>
      </c>
      <c r="BB383" s="92">
        <f t="shared" si="332"/>
        <v>0</v>
      </c>
    </row>
    <row r="384" spans="1:54" x14ac:dyDescent="0.2">
      <c r="A384" s="278">
        <f t="shared" si="291"/>
        <v>2031</v>
      </c>
      <c r="B384" s="123">
        <f t="shared" si="306"/>
        <v>13</v>
      </c>
      <c r="C384" s="257">
        <f t="shared" si="304"/>
        <v>24</v>
      </c>
      <c r="D384" s="258">
        <f t="shared" si="304"/>
        <v>0</v>
      </c>
      <c r="E384" s="259">
        <f t="shared" si="304"/>
        <v>0</v>
      </c>
      <c r="F384" s="260">
        <f t="shared" si="304"/>
        <v>0</v>
      </c>
      <c r="G384" s="259">
        <f t="shared" si="307"/>
        <v>0</v>
      </c>
      <c r="H384" s="260">
        <f t="shared" si="308"/>
        <v>0.6</v>
      </c>
      <c r="I384" s="259">
        <f t="shared" si="292"/>
        <v>0</v>
      </c>
      <c r="J384" s="259">
        <f t="shared" si="309"/>
        <v>1</v>
      </c>
      <c r="K384" s="261">
        <f t="shared" si="310"/>
        <v>1.05</v>
      </c>
      <c r="L384" s="259">
        <f t="shared" si="311"/>
        <v>1</v>
      </c>
      <c r="M384" s="262">
        <f t="shared" si="293"/>
        <v>1E-3</v>
      </c>
      <c r="N384" s="259">
        <f t="shared" si="294"/>
        <v>0</v>
      </c>
      <c r="O384" s="259">
        <f t="shared" si="312"/>
        <v>0</v>
      </c>
      <c r="P384" s="260">
        <f t="shared" si="295"/>
        <v>0</v>
      </c>
      <c r="Q384" s="259" t="b">
        <f t="shared" si="313"/>
        <v>0</v>
      </c>
      <c r="R384" s="260">
        <f t="shared" si="314"/>
        <v>0</v>
      </c>
      <c r="S384" s="259">
        <f t="shared" si="315"/>
        <v>0</v>
      </c>
      <c r="T384" s="259">
        <f t="shared" si="284"/>
        <v>0</v>
      </c>
      <c r="U384" s="259">
        <f t="shared" si="316"/>
        <v>0</v>
      </c>
      <c r="V384" s="259">
        <f t="shared" si="296"/>
        <v>0</v>
      </c>
      <c r="W384" s="262">
        <f t="shared" si="297"/>
        <v>1.4E-3</v>
      </c>
      <c r="X384" s="259">
        <f t="shared" si="317"/>
        <v>0</v>
      </c>
      <c r="Y384" s="260">
        <f t="shared" si="285"/>
        <v>0</v>
      </c>
      <c r="Z384" s="259">
        <f t="shared" si="318"/>
        <v>0</v>
      </c>
      <c r="AA384" s="259">
        <f t="shared" si="286"/>
        <v>0</v>
      </c>
      <c r="AB384" s="259">
        <f t="shared" si="319"/>
        <v>0</v>
      </c>
      <c r="AC384" s="263">
        <f t="shared" si="298"/>
        <v>0.2</v>
      </c>
      <c r="AD384" s="259">
        <f t="shared" si="320"/>
        <v>0</v>
      </c>
      <c r="AE384" s="259">
        <f t="shared" si="321"/>
        <v>970</v>
      </c>
      <c r="AF384" s="264">
        <f t="shared" si="305"/>
        <v>0</v>
      </c>
      <c r="AG384" s="265">
        <f t="shared" si="305"/>
        <v>0</v>
      </c>
      <c r="AH384" s="265">
        <f t="shared" si="305"/>
        <v>0</v>
      </c>
      <c r="AI384" s="265">
        <f t="shared" si="305"/>
        <v>0</v>
      </c>
      <c r="AJ384" s="278">
        <f t="shared" si="305"/>
        <v>0</v>
      </c>
      <c r="AK384" s="278">
        <f t="shared" si="322"/>
        <v>2031</v>
      </c>
      <c r="AL384" s="260">
        <f t="shared" si="288"/>
        <v>0</v>
      </c>
      <c r="AM384" s="260">
        <f t="shared" si="323"/>
        <v>0</v>
      </c>
      <c r="AN384" s="260">
        <f t="shared" si="324"/>
        <v>1</v>
      </c>
      <c r="AO384" s="259">
        <f t="shared" si="325"/>
        <v>0</v>
      </c>
      <c r="AP384" s="261">
        <f t="shared" si="326"/>
        <v>0.6</v>
      </c>
      <c r="AQ384" s="259">
        <f t="shared" si="333"/>
        <v>0</v>
      </c>
      <c r="AR384" s="259">
        <f t="shared" si="327"/>
        <v>1</v>
      </c>
      <c r="AS384" s="262">
        <f t="shared" si="299"/>
        <v>4.0000000000000002E-4</v>
      </c>
      <c r="AT384" s="259">
        <f t="shared" si="300"/>
        <v>0</v>
      </c>
      <c r="AU384" s="259">
        <f t="shared" si="328"/>
        <v>0</v>
      </c>
      <c r="AV384" s="260">
        <f t="shared" si="301"/>
        <v>0</v>
      </c>
      <c r="AW384" s="259">
        <f t="shared" si="329"/>
        <v>0</v>
      </c>
      <c r="AX384" s="259">
        <f t="shared" si="289"/>
        <v>0</v>
      </c>
      <c r="AY384" s="259">
        <f t="shared" si="330"/>
        <v>0</v>
      </c>
      <c r="AZ384" s="92">
        <f t="shared" si="331"/>
        <v>0</v>
      </c>
      <c r="BA384" s="266">
        <f t="shared" si="290"/>
        <v>0</v>
      </c>
      <c r="BB384" s="92">
        <f t="shared" si="332"/>
        <v>0</v>
      </c>
    </row>
    <row r="385" spans="1:54" x14ac:dyDescent="0.2">
      <c r="A385" s="278">
        <f t="shared" si="291"/>
        <v>2031</v>
      </c>
      <c r="B385" s="123">
        <f t="shared" si="306"/>
        <v>13</v>
      </c>
      <c r="C385" s="257">
        <f t="shared" si="304"/>
        <v>25</v>
      </c>
      <c r="D385" s="258">
        <f t="shared" si="304"/>
        <v>0</v>
      </c>
      <c r="E385" s="259">
        <f t="shared" si="304"/>
        <v>0</v>
      </c>
      <c r="F385" s="260">
        <f t="shared" si="304"/>
        <v>0</v>
      </c>
      <c r="G385" s="259">
        <f t="shared" si="307"/>
        <v>0</v>
      </c>
      <c r="H385" s="260">
        <f t="shared" si="308"/>
        <v>0.6</v>
      </c>
      <c r="I385" s="259">
        <f t="shared" si="292"/>
        <v>0</v>
      </c>
      <c r="J385" s="259">
        <f t="shared" si="309"/>
        <v>1</v>
      </c>
      <c r="K385" s="261">
        <f t="shared" si="310"/>
        <v>1.05</v>
      </c>
      <c r="L385" s="259">
        <f t="shared" si="311"/>
        <v>1</v>
      </c>
      <c r="M385" s="262">
        <f t="shared" si="293"/>
        <v>1E-3</v>
      </c>
      <c r="N385" s="259">
        <f t="shared" si="294"/>
        <v>0</v>
      </c>
      <c r="O385" s="259">
        <f t="shared" si="312"/>
        <v>0</v>
      </c>
      <c r="P385" s="260">
        <f t="shared" si="295"/>
        <v>0</v>
      </c>
      <c r="Q385" s="259" t="b">
        <f t="shared" si="313"/>
        <v>0</v>
      </c>
      <c r="R385" s="260">
        <f t="shared" si="314"/>
        <v>0</v>
      </c>
      <c r="S385" s="259">
        <f t="shared" si="315"/>
        <v>0</v>
      </c>
      <c r="T385" s="259">
        <f t="shared" si="284"/>
        <v>0</v>
      </c>
      <c r="U385" s="259">
        <f t="shared" si="316"/>
        <v>0</v>
      </c>
      <c r="V385" s="259">
        <f t="shared" si="296"/>
        <v>0</v>
      </c>
      <c r="W385" s="262">
        <f t="shared" si="297"/>
        <v>1.4E-3</v>
      </c>
      <c r="X385" s="259">
        <f t="shared" si="317"/>
        <v>0</v>
      </c>
      <c r="Y385" s="260">
        <f t="shared" si="285"/>
        <v>0</v>
      </c>
      <c r="Z385" s="259">
        <f t="shared" si="318"/>
        <v>0</v>
      </c>
      <c r="AA385" s="259">
        <f t="shared" si="286"/>
        <v>0</v>
      </c>
      <c r="AB385" s="259">
        <f t="shared" si="319"/>
        <v>0</v>
      </c>
      <c r="AC385" s="263">
        <f t="shared" si="298"/>
        <v>0.2</v>
      </c>
      <c r="AD385" s="259">
        <f t="shared" si="320"/>
        <v>0</v>
      </c>
      <c r="AE385" s="259">
        <f t="shared" si="321"/>
        <v>970</v>
      </c>
      <c r="AF385" s="264">
        <f t="shared" si="305"/>
        <v>0</v>
      </c>
      <c r="AG385" s="265">
        <f t="shared" si="305"/>
        <v>0</v>
      </c>
      <c r="AH385" s="265">
        <f t="shared" si="305"/>
        <v>0</v>
      </c>
      <c r="AI385" s="265">
        <f t="shared" si="305"/>
        <v>0</v>
      </c>
      <c r="AJ385" s="278">
        <f t="shared" si="305"/>
        <v>0</v>
      </c>
      <c r="AK385" s="278">
        <f t="shared" si="322"/>
        <v>2031</v>
      </c>
      <c r="AL385" s="260">
        <f t="shared" si="288"/>
        <v>0</v>
      </c>
      <c r="AM385" s="260">
        <f t="shared" si="323"/>
        <v>0</v>
      </c>
      <c r="AN385" s="260">
        <f t="shared" si="324"/>
        <v>1</v>
      </c>
      <c r="AO385" s="259">
        <f t="shared" si="325"/>
        <v>0</v>
      </c>
      <c r="AP385" s="261">
        <f t="shared" si="326"/>
        <v>0.6</v>
      </c>
      <c r="AQ385" s="259">
        <f t="shared" si="333"/>
        <v>0</v>
      </c>
      <c r="AR385" s="259">
        <f t="shared" si="327"/>
        <v>1</v>
      </c>
      <c r="AS385" s="262">
        <f t="shared" si="299"/>
        <v>4.0000000000000002E-4</v>
      </c>
      <c r="AT385" s="259">
        <f t="shared" si="300"/>
        <v>0</v>
      </c>
      <c r="AU385" s="259">
        <f t="shared" si="328"/>
        <v>0</v>
      </c>
      <c r="AV385" s="260">
        <f t="shared" si="301"/>
        <v>0</v>
      </c>
      <c r="AW385" s="259">
        <f t="shared" si="329"/>
        <v>0</v>
      </c>
      <c r="AX385" s="259">
        <f t="shared" si="289"/>
        <v>0</v>
      </c>
      <c r="AY385" s="259">
        <f t="shared" si="330"/>
        <v>0</v>
      </c>
      <c r="AZ385" s="92">
        <f t="shared" si="331"/>
        <v>0</v>
      </c>
      <c r="BA385" s="266">
        <f t="shared" si="290"/>
        <v>0</v>
      </c>
      <c r="BB385" s="92">
        <f t="shared" si="332"/>
        <v>0</v>
      </c>
    </row>
    <row r="386" spans="1:54" x14ac:dyDescent="0.2">
      <c r="A386" s="267">
        <f t="shared" si="291"/>
        <v>2032</v>
      </c>
      <c r="B386" s="128">
        <f t="shared" si="306"/>
        <v>14</v>
      </c>
      <c r="C386" s="268">
        <f t="shared" si="304"/>
        <v>1</v>
      </c>
      <c r="D386" s="269" t="str">
        <f t="shared" si="304"/>
        <v>단A</v>
      </c>
      <c r="E386" s="270">
        <f t="shared" si="304"/>
        <v>1200000</v>
      </c>
      <c r="F386" s="271">
        <f t="shared" si="304"/>
        <v>0.1</v>
      </c>
      <c r="G386" s="270">
        <f t="shared" si="307"/>
        <v>4142725.4572717235</v>
      </c>
      <c r="H386" s="271">
        <f t="shared" si="308"/>
        <v>0.6</v>
      </c>
      <c r="I386" s="270">
        <f t="shared" si="292"/>
        <v>2485635.2743630339</v>
      </c>
      <c r="J386" s="270">
        <f t="shared" si="309"/>
        <v>3</v>
      </c>
      <c r="K386" s="272">
        <f t="shared" si="310"/>
        <v>1.3</v>
      </c>
      <c r="L386" s="270">
        <f t="shared" si="311"/>
        <v>4</v>
      </c>
      <c r="M386" s="273">
        <f t="shared" si="293"/>
        <v>4.0000000000000001E-3</v>
      </c>
      <c r="N386" s="270">
        <f t="shared" si="294"/>
        <v>630</v>
      </c>
      <c r="O386" s="270">
        <f t="shared" si="312"/>
        <v>9312.5410974521365</v>
      </c>
      <c r="P386" s="271">
        <f t="shared" si="295"/>
        <v>0.5</v>
      </c>
      <c r="Q386" s="270" t="b">
        <f t="shared" si="313"/>
        <v>0</v>
      </c>
      <c r="R386" s="271">
        <f t="shared" si="314"/>
        <v>0.5</v>
      </c>
      <c r="S386" s="270">
        <f t="shared" si="315"/>
        <v>4656.2705487260682</v>
      </c>
      <c r="T386" s="270">
        <f t="shared" si="284"/>
        <v>5465.6379212217162</v>
      </c>
      <c r="U386" s="270">
        <f t="shared" si="316"/>
        <v>4656.2705487260682</v>
      </c>
      <c r="V386" s="270" t="b">
        <f t="shared" si="296"/>
        <v>1</v>
      </c>
      <c r="W386" s="273">
        <f t="shared" si="297"/>
        <v>1.4E-3</v>
      </c>
      <c r="X386" s="270">
        <f t="shared" si="317"/>
        <v>3479.8893841082477</v>
      </c>
      <c r="Y386" s="271">
        <f t="shared" si="285"/>
        <v>0.5</v>
      </c>
      <c r="Z386" s="270">
        <f t="shared" si="318"/>
        <v>1739.9446920541238</v>
      </c>
      <c r="AA386" s="270">
        <f t="shared" si="286"/>
        <v>2056.2982724276008</v>
      </c>
      <c r="AB386" s="270">
        <f t="shared" si="319"/>
        <v>1739.9446920541238</v>
      </c>
      <c r="AC386" s="274">
        <f t="shared" si="298"/>
        <v>0.2</v>
      </c>
      <c r="AD386" s="270">
        <f t="shared" si="320"/>
        <v>931.25410974521367</v>
      </c>
      <c r="AE386" s="270">
        <f t="shared" si="321"/>
        <v>990</v>
      </c>
      <c r="AF386" s="275">
        <f t="shared" si="305"/>
        <v>20</v>
      </c>
      <c r="AG386" s="276">
        <f t="shared" si="305"/>
        <v>1</v>
      </c>
      <c r="AH386" s="276">
        <f t="shared" si="305"/>
        <v>1.1000000000000001</v>
      </c>
      <c r="AI386" s="276">
        <f t="shared" si="305"/>
        <v>1.25</v>
      </c>
      <c r="AJ386" s="267">
        <f t="shared" si="305"/>
        <v>2010</v>
      </c>
      <c r="AK386" s="267">
        <f t="shared" si="322"/>
        <v>22</v>
      </c>
      <c r="AL386" s="271">
        <f t="shared" si="288"/>
        <v>0.02</v>
      </c>
      <c r="AM386" s="271">
        <f t="shared" si="323"/>
        <v>0.19999999999999996</v>
      </c>
      <c r="AN386" s="271">
        <f t="shared" si="324"/>
        <v>0.56000000000000005</v>
      </c>
      <c r="AO386" s="270">
        <f t="shared" si="325"/>
        <v>15246.000000000002</v>
      </c>
      <c r="AP386" s="272">
        <f t="shared" si="326"/>
        <v>0.6</v>
      </c>
      <c r="AQ386" s="270">
        <f t="shared" si="333"/>
        <v>9147.6</v>
      </c>
      <c r="AR386" s="270">
        <f t="shared" si="327"/>
        <v>2</v>
      </c>
      <c r="AS386" s="273">
        <f t="shared" si="299"/>
        <v>5.0000000000000001E-4</v>
      </c>
      <c r="AT386" s="270">
        <f t="shared" si="300"/>
        <v>0.60000000000000009</v>
      </c>
      <c r="AU386" s="270">
        <f t="shared" si="328"/>
        <v>3.9738000000000002</v>
      </c>
      <c r="AV386" s="271">
        <f t="shared" si="301"/>
        <v>0</v>
      </c>
      <c r="AW386" s="270">
        <f t="shared" si="329"/>
        <v>3.9738000000000002</v>
      </c>
      <c r="AX386" s="270">
        <f t="shared" si="289"/>
        <v>5.2538850000000012</v>
      </c>
      <c r="AY386" s="270">
        <f t="shared" si="330"/>
        <v>3.9738000000000002</v>
      </c>
      <c r="AZ386" s="129">
        <f t="shared" si="331"/>
        <v>7331.4431505254061</v>
      </c>
      <c r="BA386" s="277">
        <f t="shared" si="290"/>
        <v>1</v>
      </c>
      <c r="BB386" s="129">
        <f t="shared" si="332"/>
        <v>7331.4431505254061</v>
      </c>
    </row>
    <row r="387" spans="1:54" x14ac:dyDescent="0.2">
      <c r="A387" s="278">
        <f t="shared" si="291"/>
        <v>2032</v>
      </c>
      <c r="B387" s="123">
        <f t="shared" si="306"/>
        <v>14</v>
      </c>
      <c r="C387" s="257">
        <f t="shared" si="304"/>
        <v>2</v>
      </c>
      <c r="D387" s="258" t="str">
        <f t="shared" si="304"/>
        <v>단B</v>
      </c>
      <c r="E387" s="259">
        <f t="shared" si="304"/>
        <v>0</v>
      </c>
      <c r="F387" s="260">
        <f t="shared" si="304"/>
        <v>0.01</v>
      </c>
      <c r="G387" s="259">
        <f t="shared" si="307"/>
        <v>0</v>
      </c>
      <c r="H387" s="260">
        <f t="shared" si="308"/>
        <v>0.6</v>
      </c>
      <c r="I387" s="259">
        <f t="shared" si="292"/>
        <v>0</v>
      </c>
      <c r="J387" s="259">
        <f t="shared" si="309"/>
        <v>1</v>
      </c>
      <c r="K387" s="261">
        <f t="shared" si="310"/>
        <v>1.05</v>
      </c>
      <c r="L387" s="259">
        <f t="shared" si="311"/>
        <v>1</v>
      </c>
      <c r="M387" s="262">
        <f t="shared" si="293"/>
        <v>1E-3</v>
      </c>
      <c r="N387" s="259">
        <f t="shared" si="294"/>
        <v>0</v>
      </c>
      <c r="O387" s="259">
        <f t="shared" si="312"/>
        <v>0</v>
      </c>
      <c r="P387" s="260">
        <f t="shared" si="295"/>
        <v>0.5</v>
      </c>
      <c r="Q387" s="259" t="b">
        <f t="shared" si="313"/>
        <v>0</v>
      </c>
      <c r="R387" s="260">
        <f t="shared" si="314"/>
        <v>0.5</v>
      </c>
      <c r="S387" s="259">
        <f t="shared" si="315"/>
        <v>0</v>
      </c>
      <c r="T387" s="259">
        <f t="shared" si="284"/>
        <v>0</v>
      </c>
      <c r="U387" s="259">
        <f t="shared" si="316"/>
        <v>0</v>
      </c>
      <c r="V387" s="259" t="b">
        <f t="shared" si="296"/>
        <v>1</v>
      </c>
      <c r="W387" s="262">
        <f t="shared" si="297"/>
        <v>1.4E-3</v>
      </c>
      <c r="X387" s="259">
        <f t="shared" si="317"/>
        <v>0</v>
      </c>
      <c r="Y387" s="260">
        <f t="shared" si="285"/>
        <v>0.5</v>
      </c>
      <c r="Z387" s="259">
        <f t="shared" si="318"/>
        <v>0</v>
      </c>
      <c r="AA387" s="259">
        <f t="shared" si="286"/>
        <v>0</v>
      </c>
      <c r="AB387" s="259">
        <f t="shared" si="319"/>
        <v>0</v>
      </c>
      <c r="AC387" s="263">
        <f t="shared" si="298"/>
        <v>0.2</v>
      </c>
      <c r="AD387" s="259">
        <f t="shared" si="320"/>
        <v>0</v>
      </c>
      <c r="AE387" s="259">
        <f t="shared" si="321"/>
        <v>990</v>
      </c>
      <c r="AF387" s="264">
        <f t="shared" si="305"/>
        <v>40</v>
      </c>
      <c r="AG387" s="265">
        <f t="shared" si="305"/>
        <v>1</v>
      </c>
      <c r="AH387" s="265">
        <f t="shared" si="305"/>
        <v>1.1000000000000001</v>
      </c>
      <c r="AI387" s="265">
        <f t="shared" si="305"/>
        <v>1.25</v>
      </c>
      <c r="AJ387" s="278">
        <f t="shared" si="305"/>
        <v>2010</v>
      </c>
      <c r="AK387" s="278">
        <f t="shared" si="322"/>
        <v>22</v>
      </c>
      <c r="AL387" s="260">
        <f t="shared" si="288"/>
        <v>0.02</v>
      </c>
      <c r="AM387" s="260">
        <f t="shared" si="323"/>
        <v>0.19999999999999996</v>
      </c>
      <c r="AN387" s="260">
        <f t="shared" si="324"/>
        <v>0.56000000000000005</v>
      </c>
      <c r="AO387" s="259">
        <f t="shared" si="325"/>
        <v>30492.000000000004</v>
      </c>
      <c r="AP387" s="261">
        <f t="shared" si="326"/>
        <v>0.6</v>
      </c>
      <c r="AQ387" s="259">
        <f t="shared" si="333"/>
        <v>18295.2</v>
      </c>
      <c r="AR387" s="259">
        <f t="shared" si="327"/>
        <v>3</v>
      </c>
      <c r="AS387" s="262">
        <f t="shared" si="299"/>
        <v>5.9999999999999995E-4</v>
      </c>
      <c r="AT387" s="259">
        <f t="shared" si="300"/>
        <v>1.899999999999999</v>
      </c>
      <c r="AU387" s="259">
        <f t="shared" si="328"/>
        <v>9.0771200000000007</v>
      </c>
      <c r="AV387" s="260">
        <f t="shared" si="301"/>
        <v>0</v>
      </c>
      <c r="AW387" s="259">
        <f t="shared" si="329"/>
        <v>9.0771200000000007</v>
      </c>
      <c r="AX387" s="259">
        <f t="shared" si="289"/>
        <v>9.7014540000000018</v>
      </c>
      <c r="AY387" s="259">
        <f t="shared" si="330"/>
        <v>9.0771200000000007</v>
      </c>
      <c r="AZ387" s="92">
        <f t="shared" si="331"/>
        <v>9.0771200000000007</v>
      </c>
      <c r="BA387" s="266">
        <f t="shared" si="290"/>
        <v>2</v>
      </c>
      <c r="BB387" s="92">
        <f t="shared" si="332"/>
        <v>18.154240000000001</v>
      </c>
    </row>
    <row r="388" spans="1:54" x14ac:dyDescent="0.2">
      <c r="A388" s="278">
        <f t="shared" si="291"/>
        <v>2032</v>
      </c>
      <c r="B388" s="123">
        <f t="shared" si="306"/>
        <v>14</v>
      </c>
      <c r="C388" s="257">
        <f t="shared" si="304"/>
        <v>3</v>
      </c>
      <c r="D388" s="258" t="str">
        <f t="shared" si="304"/>
        <v>단C</v>
      </c>
      <c r="E388" s="259">
        <f t="shared" si="304"/>
        <v>0</v>
      </c>
      <c r="F388" s="260">
        <f t="shared" si="304"/>
        <v>0.02</v>
      </c>
      <c r="G388" s="259">
        <f t="shared" si="307"/>
        <v>0</v>
      </c>
      <c r="H388" s="260">
        <f t="shared" si="308"/>
        <v>0.6</v>
      </c>
      <c r="I388" s="259">
        <f t="shared" si="292"/>
        <v>0</v>
      </c>
      <c r="J388" s="259">
        <f t="shared" si="309"/>
        <v>1</v>
      </c>
      <c r="K388" s="261">
        <f t="shared" si="310"/>
        <v>1.05</v>
      </c>
      <c r="L388" s="259">
        <f t="shared" si="311"/>
        <v>1</v>
      </c>
      <c r="M388" s="262">
        <f t="shared" si="293"/>
        <v>1E-3</v>
      </c>
      <c r="N388" s="259">
        <f t="shared" si="294"/>
        <v>0</v>
      </c>
      <c r="O388" s="259">
        <f t="shared" si="312"/>
        <v>0</v>
      </c>
      <c r="P388" s="260">
        <f t="shared" si="295"/>
        <v>0.5</v>
      </c>
      <c r="Q388" s="259" t="b">
        <f t="shared" si="313"/>
        <v>0</v>
      </c>
      <c r="R388" s="260">
        <f t="shared" si="314"/>
        <v>0.5</v>
      </c>
      <c r="S388" s="259">
        <f t="shared" si="315"/>
        <v>0</v>
      </c>
      <c r="T388" s="259">
        <f t="shared" si="284"/>
        <v>0</v>
      </c>
      <c r="U388" s="259">
        <f t="shared" si="316"/>
        <v>0</v>
      </c>
      <c r="V388" s="259" t="b">
        <f t="shared" si="296"/>
        <v>1</v>
      </c>
      <c r="W388" s="262">
        <f t="shared" si="297"/>
        <v>1.4E-3</v>
      </c>
      <c r="X388" s="259">
        <f t="shared" si="317"/>
        <v>0</v>
      </c>
      <c r="Y388" s="260">
        <f t="shared" si="285"/>
        <v>0.5</v>
      </c>
      <c r="Z388" s="259">
        <f t="shared" si="318"/>
        <v>0</v>
      </c>
      <c r="AA388" s="259">
        <f t="shared" si="286"/>
        <v>0</v>
      </c>
      <c r="AB388" s="259">
        <f t="shared" si="319"/>
        <v>0</v>
      </c>
      <c r="AC388" s="263">
        <f t="shared" si="298"/>
        <v>0.2</v>
      </c>
      <c r="AD388" s="259">
        <f t="shared" si="320"/>
        <v>0</v>
      </c>
      <c r="AE388" s="259">
        <f t="shared" si="321"/>
        <v>990</v>
      </c>
      <c r="AF388" s="264">
        <f t="shared" si="305"/>
        <v>50</v>
      </c>
      <c r="AG388" s="265">
        <f t="shared" si="305"/>
        <v>1</v>
      </c>
      <c r="AH388" s="265">
        <f t="shared" si="305"/>
        <v>1.1000000000000001</v>
      </c>
      <c r="AI388" s="265">
        <f t="shared" si="305"/>
        <v>1.25</v>
      </c>
      <c r="AJ388" s="278">
        <f t="shared" si="305"/>
        <v>2010</v>
      </c>
      <c r="AK388" s="278">
        <f t="shared" si="322"/>
        <v>22</v>
      </c>
      <c r="AL388" s="260">
        <f t="shared" si="288"/>
        <v>0.02</v>
      </c>
      <c r="AM388" s="260">
        <f t="shared" si="323"/>
        <v>0.19999999999999996</v>
      </c>
      <c r="AN388" s="260">
        <f t="shared" si="324"/>
        <v>0.56000000000000005</v>
      </c>
      <c r="AO388" s="259">
        <f t="shared" si="325"/>
        <v>38115.000000000015</v>
      </c>
      <c r="AP388" s="261">
        <f t="shared" si="326"/>
        <v>0.6</v>
      </c>
      <c r="AQ388" s="259">
        <f t="shared" si="333"/>
        <v>22869.000000000007</v>
      </c>
      <c r="AR388" s="259">
        <f t="shared" si="327"/>
        <v>3</v>
      </c>
      <c r="AS388" s="262">
        <f t="shared" si="299"/>
        <v>5.9999999999999995E-4</v>
      </c>
      <c r="AT388" s="259">
        <f t="shared" si="300"/>
        <v>1.899999999999999</v>
      </c>
      <c r="AU388" s="259">
        <f t="shared" si="328"/>
        <v>11.821400000000004</v>
      </c>
      <c r="AV388" s="260">
        <f t="shared" si="301"/>
        <v>0</v>
      </c>
      <c r="AW388" s="259">
        <f t="shared" si="329"/>
        <v>11.821400000000004</v>
      </c>
      <c r="AX388" s="259">
        <f t="shared" si="289"/>
        <v>12.625567500000006</v>
      </c>
      <c r="AY388" s="259">
        <f t="shared" si="330"/>
        <v>11.821400000000004</v>
      </c>
      <c r="AZ388" s="92">
        <f t="shared" si="331"/>
        <v>11.821400000000004</v>
      </c>
      <c r="BA388" s="266">
        <f t="shared" si="290"/>
        <v>3</v>
      </c>
      <c r="BB388" s="92">
        <f t="shared" si="332"/>
        <v>35.464200000000012</v>
      </c>
    </row>
    <row r="389" spans="1:54" x14ac:dyDescent="0.2">
      <c r="A389" s="278">
        <f t="shared" si="291"/>
        <v>2032</v>
      </c>
      <c r="B389" s="123">
        <f t="shared" si="306"/>
        <v>14</v>
      </c>
      <c r="C389" s="257">
        <f t="shared" si="304"/>
        <v>4</v>
      </c>
      <c r="D389" s="258" t="str">
        <f t="shared" si="304"/>
        <v>단D</v>
      </c>
      <c r="E389" s="259">
        <f t="shared" si="304"/>
        <v>0</v>
      </c>
      <c r="F389" s="260">
        <f t="shared" si="304"/>
        <v>0.03</v>
      </c>
      <c r="G389" s="259">
        <f t="shared" si="307"/>
        <v>0</v>
      </c>
      <c r="H389" s="260">
        <f t="shared" si="308"/>
        <v>0.6</v>
      </c>
      <c r="I389" s="259">
        <f t="shared" si="292"/>
        <v>0</v>
      </c>
      <c r="J389" s="259">
        <f t="shared" si="309"/>
        <v>1</v>
      </c>
      <c r="K389" s="261">
        <f t="shared" si="310"/>
        <v>1.05</v>
      </c>
      <c r="L389" s="259">
        <f t="shared" si="311"/>
        <v>1</v>
      </c>
      <c r="M389" s="262">
        <f t="shared" si="293"/>
        <v>1E-3</v>
      </c>
      <c r="N389" s="259">
        <f t="shared" si="294"/>
        <v>0</v>
      </c>
      <c r="O389" s="259">
        <f t="shared" si="312"/>
        <v>0</v>
      </c>
      <c r="P389" s="260">
        <f t="shared" si="295"/>
        <v>0.5</v>
      </c>
      <c r="Q389" s="259" t="b">
        <f t="shared" si="313"/>
        <v>0</v>
      </c>
      <c r="R389" s="260">
        <f t="shared" si="314"/>
        <v>0.5</v>
      </c>
      <c r="S389" s="259">
        <f t="shared" si="315"/>
        <v>0</v>
      </c>
      <c r="T389" s="259">
        <f t="shared" si="284"/>
        <v>0</v>
      </c>
      <c r="U389" s="259">
        <f t="shared" si="316"/>
        <v>0</v>
      </c>
      <c r="V389" s="259" t="b">
        <f t="shared" si="296"/>
        <v>1</v>
      </c>
      <c r="W389" s="262">
        <f t="shared" si="297"/>
        <v>1.4E-3</v>
      </c>
      <c r="X389" s="259">
        <f t="shared" si="317"/>
        <v>0</v>
      </c>
      <c r="Y389" s="260">
        <f t="shared" si="285"/>
        <v>0.5</v>
      </c>
      <c r="Z389" s="259">
        <f t="shared" si="318"/>
        <v>0</v>
      </c>
      <c r="AA389" s="259">
        <f t="shared" si="286"/>
        <v>0</v>
      </c>
      <c r="AB389" s="259">
        <f t="shared" si="319"/>
        <v>0</v>
      </c>
      <c r="AC389" s="263">
        <f t="shared" si="298"/>
        <v>0.2</v>
      </c>
      <c r="AD389" s="259">
        <f t="shared" si="320"/>
        <v>0</v>
      </c>
      <c r="AE389" s="259">
        <f t="shared" si="321"/>
        <v>990</v>
      </c>
      <c r="AF389" s="264">
        <f t="shared" si="305"/>
        <v>60</v>
      </c>
      <c r="AG389" s="265">
        <f t="shared" si="305"/>
        <v>1</v>
      </c>
      <c r="AH389" s="265">
        <f t="shared" si="305"/>
        <v>1.1000000000000001</v>
      </c>
      <c r="AI389" s="265">
        <f t="shared" si="305"/>
        <v>1.25</v>
      </c>
      <c r="AJ389" s="278">
        <f t="shared" si="305"/>
        <v>2010</v>
      </c>
      <c r="AK389" s="278">
        <f t="shared" si="322"/>
        <v>22</v>
      </c>
      <c r="AL389" s="260">
        <f t="shared" si="288"/>
        <v>0.02</v>
      </c>
      <c r="AM389" s="260">
        <f t="shared" si="323"/>
        <v>0.19999999999999996</v>
      </c>
      <c r="AN389" s="260">
        <f t="shared" si="324"/>
        <v>0.56000000000000005</v>
      </c>
      <c r="AO389" s="259">
        <f t="shared" si="325"/>
        <v>45738.000000000015</v>
      </c>
      <c r="AP389" s="261">
        <f t="shared" si="326"/>
        <v>0.6</v>
      </c>
      <c r="AQ389" s="259">
        <f t="shared" si="333"/>
        <v>27442.800000000007</v>
      </c>
      <c r="AR389" s="259">
        <f t="shared" si="327"/>
        <v>4</v>
      </c>
      <c r="AS389" s="262">
        <f t="shared" si="299"/>
        <v>8.0000000000000004E-4</v>
      </c>
      <c r="AT389" s="259">
        <f t="shared" si="300"/>
        <v>7.1000000000000014</v>
      </c>
      <c r="AU389" s="259">
        <f t="shared" si="328"/>
        <v>14.854240000000004</v>
      </c>
      <c r="AV389" s="260">
        <f t="shared" si="301"/>
        <v>0</v>
      </c>
      <c r="AW389" s="259">
        <f t="shared" si="329"/>
        <v>14.854240000000004</v>
      </c>
      <c r="AX389" s="259">
        <f t="shared" si="289"/>
        <v>15.937908000000007</v>
      </c>
      <c r="AY389" s="259">
        <f t="shared" si="330"/>
        <v>14.854240000000004</v>
      </c>
      <c r="AZ389" s="92">
        <f t="shared" si="331"/>
        <v>14.854240000000004</v>
      </c>
      <c r="BA389" s="266">
        <f t="shared" si="290"/>
        <v>4</v>
      </c>
      <c r="BB389" s="92">
        <f t="shared" si="332"/>
        <v>59.416960000000017</v>
      </c>
    </row>
    <row r="390" spans="1:54" x14ac:dyDescent="0.2">
      <c r="A390" s="278">
        <f t="shared" si="291"/>
        <v>2032</v>
      </c>
      <c r="B390" s="123">
        <f t="shared" si="306"/>
        <v>14</v>
      </c>
      <c r="C390" s="257">
        <f t="shared" ref="C390:F405" si="334">C365</f>
        <v>5</v>
      </c>
      <c r="D390" s="258" t="str">
        <f t="shared" si="334"/>
        <v>단E</v>
      </c>
      <c r="E390" s="259">
        <f t="shared" si="334"/>
        <v>0</v>
      </c>
      <c r="F390" s="260">
        <f t="shared" si="334"/>
        <v>0.04</v>
      </c>
      <c r="G390" s="259">
        <f t="shared" si="307"/>
        <v>0</v>
      </c>
      <c r="H390" s="260">
        <f t="shared" si="308"/>
        <v>0.6</v>
      </c>
      <c r="I390" s="259">
        <f t="shared" si="292"/>
        <v>0</v>
      </c>
      <c r="J390" s="259">
        <f t="shared" si="309"/>
        <v>1</v>
      </c>
      <c r="K390" s="261">
        <f t="shared" si="310"/>
        <v>1.05</v>
      </c>
      <c r="L390" s="259">
        <f t="shared" si="311"/>
        <v>1</v>
      </c>
      <c r="M390" s="262">
        <f t="shared" si="293"/>
        <v>1E-3</v>
      </c>
      <c r="N390" s="259">
        <f t="shared" si="294"/>
        <v>0</v>
      </c>
      <c r="O390" s="259">
        <f t="shared" si="312"/>
        <v>0</v>
      </c>
      <c r="P390" s="260">
        <f t="shared" si="295"/>
        <v>0.25</v>
      </c>
      <c r="Q390" s="259" t="b">
        <f t="shared" si="313"/>
        <v>0</v>
      </c>
      <c r="R390" s="260">
        <f t="shared" si="314"/>
        <v>0.25</v>
      </c>
      <c r="S390" s="259">
        <f t="shared" si="315"/>
        <v>0</v>
      </c>
      <c r="T390" s="259">
        <f t="shared" si="284"/>
        <v>0</v>
      </c>
      <c r="U390" s="259">
        <f t="shared" si="316"/>
        <v>0</v>
      </c>
      <c r="V390" s="259" t="b">
        <f t="shared" si="296"/>
        <v>1</v>
      </c>
      <c r="W390" s="262">
        <f t="shared" si="297"/>
        <v>1.4E-3</v>
      </c>
      <c r="X390" s="259">
        <f t="shared" si="317"/>
        <v>0</v>
      </c>
      <c r="Y390" s="260">
        <f t="shared" si="285"/>
        <v>0.25</v>
      </c>
      <c r="Z390" s="259">
        <f t="shared" si="318"/>
        <v>0</v>
      </c>
      <c r="AA390" s="259">
        <f t="shared" si="286"/>
        <v>0</v>
      </c>
      <c r="AB390" s="259">
        <f t="shared" si="319"/>
        <v>0</v>
      </c>
      <c r="AC390" s="263">
        <f t="shared" si="298"/>
        <v>0.2</v>
      </c>
      <c r="AD390" s="259">
        <f t="shared" si="320"/>
        <v>0</v>
      </c>
      <c r="AE390" s="259">
        <f t="shared" si="321"/>
        <v>990</v>
      </c>
      <c r="AF390" s="264">
        <f t="shared" ref="AF390:AJ405" si="335">AF365</f>
        <v>85</v>
      </c>
      <c r="AG390" s="265">
        <f t="shared" si="335"/>
        <v>1</v>
      </c>
      <c r="AH390" s="265">
        <f t="shared" si="335"/>
        <v>1.1000000000000001</v>
      </c>
      <c r="AI390" s="265">
        <f t="shared" si="335"/>
        <v>1.25</v>
      </c>
      <c r="AJ390" s="278">
        <f t="shared" si="335"/>
        <v>2010</v>
      </c>
      <c r="AK390" s="278">
        <f t="shared" si="322"/>
        <v>22</v>
      </c>
      <c r="AL390" s="260">
        <f t="shared" si="288"/>
        <v>0.02</v>
      </c>
      <c r="AM390" s="260">
        <f t="shared" si="323"/>
        <v>0.19999999999999996</v>
      </c>
      <c r="AN390" s="260">
        <f t="shared" si="324"/>
        <v>0.56000000000000005</v>
      </c>
      <c r="AO390" s="259">
        <f t="shared" si="325"/>
        <v>64795.500000000015</v>
      </c>
      <c r="AP390" s="261">
        <f t="shared" si="326"/>
        <v>0.6</v>
      </c>
      <c r="AQ390" s="259">
        <f t="shared" si="333"/>
        <v>38877.30000000001</v>
      </c>
      <c r="AR390" s="259">
        <f t="shared" si="327"/>
        <v>4</v>
      </c>
      <c r="AS390" s="262">
        <f t="shared" si="299"/>
        <v>8.0000000000000004E-4</v>
      </c>
      <c r="AT390" s="259">
        <f t="shared" si="300"/>
        <v>7.1000000000000014</v>
      </c>
      <c r="AU390" s="259">
        <f t="shared" si="328"/>
        <v>24.001840000000009</v>
      </c>
      <c r="AV390" s="260">
        <f t="shared" si="301"/>
        <v>0</v>
      </c>
      <c r="AW390" s="259">
        <f t="shared" si="329"/>
        <v>24.001840000000009</v>
      </c>
      <c r="AX390" s="259">
        <f t="shared" si="289"/>
        <v>25.779941250000004</v>
      </c>
      <c r="AY390" s="259">
        <f t="shared" si="330"/>
        <v>24.001840000000009</v>
      </c>
      <c r="AZ390" s="92">
        <f t="shared" si="331"/>
        <v>24.001840000000009</v>
      </c>
      <c r="BA390" s="266">
        <f t="shared" si="290"/>
        <v>5</v>
      </c>
      <c r="BB390" s="92">
        <f t="shared" si="332"/>
        <v>120.00920000000005</v>
      </c>
    </row>
    <row r="391" spans="1:54" x14ac:dyDescent="0.2">
      <c r="A391" s="278">
        <f t="shared" si="291"/>
        <v>2032</v>
      </c>
      <c r="B391" s="123">
        <f t="shared" si="306"/>
        <v>14</v>
      </c>
      <c r="C391" s="257">
        <f t="shared" si="334"/>
        <v>6</v>
      </c>
      <c r="D391" s="258" t="str">
        <f t="shared" si="334"/>
        <v>단F</v>
      </c>
      <c r="E391" s="259">
        <f t="shared" si="334"/>
        <v>0</v>
      </c>
      <c r="F391" s="260">
        <f t="shared" si="334"/>
        <v>0.05</v>
      </c>
      <c r="G391" s="259">
        <f t="shared" si="307"/>
        <v>0</v>
      </c>
      <c r="H391" s="260">
        <f t="shared" si="308"/>
        <v>0.6</v>
      </c>
      <c r="I391" s="259">
        <f t="shared" si="292"/>
        <v>0</v>
      </c>
      <c r="J391" s="259">
        <f t="shared" si="309"/>
        <v>1</v>
      </c>
      <c r="K391" s="261">
        <f t="shared" si="310"/>
        <v>1.05</v>
      </c>
      <c r="L391" s="259">
        <f t="shared" si="311"/>
        <v>1</v>
      </c>
      <c r="M391" s="262">
        <f t="shared" si="293"/>
        <v>1E-3</v>
      </c>
      <c r="N391" s="259">
        <f t="shared" si="294"/>
        <v>0</v>
      </c>
      <c r="O391" s="259">
        <f t="shared" si="312"/>
        <v>0</v>
      </c>
      <c r="P391" s="260">
        <f t="shared" si="295"/>
        <v>0</v>
      </c>
      <c r="Q391" s="259" t="b">
        <f t="shared" si="313"/>
        <v>0</v>
      </c>
      <c r="R391" s="260">
        <f t="shared" si="314"/>
        <v>0</v>
      </c>
      <c r="S391" s="259">
        <f t="shared" si="315"/>
        <v>0</v>
      </c>
      <c r="T391" s="259">
        <f t="shared" si="284"/>
        <v>0</v>
      </c>
      <c r="U391" s="259">
        <f t="shared" si="316"/>
        <v>0</v>
      </c>
      <c r="V391" s="259" t="b">
        <f t="shared" si="296"/>
        <v>1</v>
      </c>
      <c r="W391" s="262">
        <f t="shared" si="297"/>
        <v>1.4E-3</v>
      </c>
      <c r="X391" s="259">
        <f t="shared" si="317"/>
        <v>0</v>
      </c>
      <c r="Y391" s="260">
        <f t="shared" si="285"/>
        <v>0</v>
      </c>
      <c r="Z391" s="259">
        <f t="shared" si="318"/>
        <v>0</v>
      </c>
      <c r="AA391" s="259">
        <f t="shared" si="286"/>
        <v>0</v>
      </c>
      <c r="AB391" s="259">
        <f t="shared" si="319"/>
        <v>0</v>
      </c>
      <c r="AC391" s="263">
        <f t="shared" si="298"/>
        <v>0.2</v>
      </c>
      <c r="AD391" s="259">
        <f t="shared" si="320"/>
        <v>0</v>
      </c>
      <c r="AE391" s="259">
        <f t="shared" si="321"/>
        <v>990</v>
      </c>
      <c r="AF391" s="264">
        <f t="shared" si="335"/>
        <v>90</v>
      </c>
      <c r="AG391" s="265">
        <f t="shared" si="335"/>
        <v>1</v>
      </c>
      <c r="AH391" s="265">
        <f t="shared" si="335"/>
        <v>1.1000000000000001</v>
      </c>
      <c r="AI391" s="265">
        <f t="shared" si="335"/>
        <v>1.25</v>
      </c>
      <c r="AJ391" s="278">
        <f t="shared" si="335"/>
        <v>2010</v>
      </c>
      <c r="AK391" s="278">
        <f t="shared" si="322"/>
        <v>22</v>
      </c>
      <c r="AL391" s="260">
        <f t="shared" si="288"/>
        <v>0.02</v>
      </c>
      <c r="AM391" s="260">
        <f t="shared" si="323"/>
        <v>0.19999999999999996</v>
      </c>
      <c r="AN391" s="260">
        <f t="shared" si="324"/>
        <v>0.56000000000000005</v>
      </c>
      <c r="AO391" s="259">
        <f t="shared" si="325"/>
        <v>68607.000000000015</v>
      </c>
      <c r="AP391" s="261">
        <f t="shared" si="326"/>
        <v>0.6</v>
      </c>
      <c r="AQ391" s="259">
        <f t="shared" si="333"/>
        <v>41164.200000000004</v>
      </c>
      <c r="AR391" s="259">
        <f t="shared" si="327"/>
        <v>5</v>
      </c>
      <c r="AS391" s="262">
        <f t="shared" si="299"/>
        <v>1E-3</v>
      </c>
      <c r="AT391" s="259">
        <f t="shared" si="300"/>
        <v>14.899999999999999</v>
      </c>
      <c r="AU391" s="259">
        <f t="shared" si="328"/>
        <v>26.26420000000001</v>
      </c>
      <c r="AV391" s="260">
        <f t="shared" si="301"/>
        <v>0</v>
      </c>
      <c r="AW391" s="259">
        <f t="shared" si="329"/>
        <v>26.26420000000001</v>
      </c>
      <c r="AX391" s="259">
        <f t="shared" si="289"/>
        <v>28.216702500000014</v>
      </c>
      <c r="AY391" s="259">
        <f t="shared" si="330"/>
        <v>26.26420000000001</v>
      </c>
      <c r="AZ391" s="92">
        <f t="shared" si="331"/>
        <v>26.26420000000001</v>
      </c>
      <c r="BA391" s="266">
        <f t="shared" si="290"/>
        <v>5</v>
      </c>
      <c r="BB391" s="92">
        <f t="shared" si="332"/>
        <v>131.32100000000005</v>
      </c>
    </row>
    <row r="392" spans="1:54" x14ac:dyDescent="0.2">
      <c r="A392" s="278">
        <f t="shared" si="291"/>
        <v>2032</v>
      </c>
      <c r="B392" s="123">
        <f t="shared" si="306"/>
        <v>14</v>
      </c>
      <c r="C392" s="257">
        <f t="shared" si="334"/>
        <v>7</v>
      </c>
      <c r="D392" s="258" t="str">
        <f t="shared" si="334"/>
        <v>장A</v>
      </c>
      <c r="E392" s="259">
        <f t="shared" si="334"/>
        <v>0</v>
      </c>
      <c r="F392" s="260">
        <f t="shared" si="334"/>
        <v>0.01</v>
      </c>
      <c r="G392" s="259">
        <f t="shared" si="307"/>
        <v>0</v>
      </c>
      <c r="H392" s="260">
        <f t="shared" si="308"/>
        <v>0.6</v>
      </c>
      <c r="I392" s="259">
        <f t="shared" si="292"/>
        <v>0</v>
      </c>
      <c r="J392" s="259">
        <f t="shared" si="309"/>
        <v>1</v>
      </c>
      <c r="K392" s="261">
        <f t="shared" si="310"/>
        <v>1.05</v>
      </c>
      <c r="L392" s="259">
        <f t="shared" si="311"/>
        <v>1</v>
      </c>
      <c r="M392" s="262">
        <f t="shared" si="293"/>
        <v>1E-3</v>
      </c>
      <c r="N392" s="259">
        <f t="shared" si="294"/>
        <v>0</v>
      </c>
      <c r="O392" s="259">
        <f t="shared" si="312"/>
        <v>0</v>
      </c>
      <c r="P392" s="260">
        <f t="shared" si="295"/>
        <v>1</v>
      </c>
      <c r="Q392" s="259" t="b">
        <f t="shared" si="313"/>
        <v>0</v>
      </c>
      <c r="R392" s="260">
        <f t="shared" si="314"/>
        <v>1</v>
      </c>
      <c r="S392" s="259">
        <f t="shared" si="315"/>
        <v>0</v>
      </c>
      <c r="T392" s="259">
        <f t="shared" si="284"/>
        <v>0</v>
      </c>
      <c r="U392" s="259">
        <f t="shared" si="316"/>
        <v>0</v>
      </c>
      <c r="V392" s="259" t="b">
        <f t="shared" si="296"/>
        <v>1</v>
      </c>
      <c r="W392" s="262">
        <f t="shared" si="297"/>
        <v>1.4E-3</v>
      </c>
      <c r="X392" s="259">
        <f t="shared" si="317"/>
        <v>0</v>
      </c>
      <c r="Y392" s="260">
        <f t="shared" si="285"/>
        <v>1</v>
      </c>
      <c r="Z392" s="259">
        <f t="shared" si="318"/>
        <v>0</v>
      </c>
      <c r="AA392" s="259">
        <f t="shared" si="286"/>
        <v>0</v>
      </c>
      <c r="AB392" s="259">
        <f t="shared" si="319"/>
        <v>0</v>
      </c>
      <c r="AC392" s="263">
        <f t="shared" si="298"/>
        <v>0.2</v>
      </c>
      <c r="AD392" s="259">
        <f t="shared" si="320"/>
        <v>0</v>
      </c>
      <c r="AE392" s="259">
        <f t="shared" si="321"/>
        <v>990</v>
      </c>
      <c r="AF392" s="264">
        <f t="shared" si="335"/>
        <v>30</v>
      </c>
      <c r="AG392" s="265">
        <f t="shared" si="335"/>
        <v>1</v>
      </c>
      <c r="AH392" s="265">
        <f t="shared" si="335"/>
        <v>1.1000000000000001</v>
      </c>
      <c r="AI392" s="265">
        <f t="shared" si="335"/>
        <v>1.25</v>
      </c>
      <c r="AJ392" s="278">
        <f t="shared" si="335"/>
        <v>2010</v>
      </c>
      <c r="AK392" s="278">
        <f t="shared" si="322"/>
        <v>22</v>
      </c>
      <c r="AL392" s="260">
        <f t="shared" si="288"/>
        <v>0.02</v>
      </c>
      <c r="AM392" s="260">
        <f t="shared" si="323"/>
        <v>0.19999999999999996</v>
      </c>
      <c r="AN392" s="260">
        <f t="shared" si="324"/>
        <v>0.56000000000000005</v>
      </c>
      <c r="AO392" s="259">
        <f t="shared" si="325"/>
        <v>22869.000000000007</v>
      </c>
      <c r="AP392" s="261">
        <f t="shared" si="326"/>
        <v>0.6</v>
      </c>
      <c r="AQ392" s="259">
        <f t="shared" si="333"/>
        <v>13721.400000000003</v>
      </c>
      <c r="AR392" s="259">
        <f t="shared" si="327"/>
        <v>3</v>
      </c>
      <c r="AS392" s="262">
        <f t="shared" si="299"/>
        <v>5.9999999999999995E-4</v>
      </c>
      <c r="AT392" s="259">
        <f t="shared" si="300"/>
        <v>1.899999999999999</v>
      </c>
      <c r="AU392" s="259">
        <f t="shared" si="328"/>
        <v>6.3328400000000027</v>
      </c>
      <c r="AV392" s="260">
        <f t="shared" si="301"/>
        <v>0</v>
      </c>
      <c r="AW392" s="259">
        <f t="shared" si="329"/>
        <v>6.3328400000000027</v>
      </c>
      <c r="AX392" s="259">
        <f t="shared" si="289"/>
        <v>6.7773405000000029</v>
      </c>
      <c r="AY392" s="259">
        <f t="shared" si="330"/>
        <v>6.3328400000000027</v>
      </c>
      <c r="AZ392" s="92">
        <f t="shared" si="331"/>
        <v>6.3328400000000027</v>
      </c>
      <c r="BA392" s="266">
        <f t="shared" si="290"/>
        <v>5</v>
      </c>
      <c r="BB392" s="92">
        <f t="shared" si="332"/>
        <v>31.664200000000015</v>
      </c>
    </row>
    <row r="393" spans="1:54" x14ac:dyDescent="0.2">
      <c r="A393" s="278">
        <f t="shared" si="291"/>
        <v>2032</v>
      </c>
      <c r="B393" s="123">
        <f t="shared" si="306"/>
        <v>14</v>
      </c>
      <c r="C393" s="257">
        <f t="shared" si="334"/>
        <v>8</v>
      </c>
      <c r="D393" s="258" t="str">
        <f t="shared" si="334"/>
        <v>장B</v>
      </c>
      <c r="E393" s="259">
        <f t="shared" si="334"/>
        <v>0</v>
      </c>
      <c r="F393" s="260">
        <f t="shared" si="334"/>
        <v>0.02</v>
      </c>
      <c r="G393" s="259">
        <f t="shared" si="307"/>
        <v>0</v>
      </c>
      <c r="H393" s="260">
        <f t="shared" si="308"/>
        <v>0.6</v>
      </c>
      <c r="I393" s="259">
        <f t="shared" si="292"/>
        <v>0</v>
      </c>
      <c r="J393" s="259">
        <f t="shared" si="309"/>
        <v>1</v>
      </c>
      <c r="K393" s="261">
        <f t="shared" si="310"/>
        <v>1.05</v>
      </c>
      <c r="L393" s="259">
        <f t="shared" si="311"/>
        <v>1</v>
      </c>
      <c r="M393" s="262">
        <f t="shared" si="293"/>
        <v>1E-3</v>
      </c>
      <c r="N393" s="259">
        <f t="shared" si="294"/>
        <v>0</v>
      </c>
      <c r="O393" s="259">
        <f t="shared" si="312"/>
        <v>0</v>
      </c>
      <c r="P393" s="260">
        <f t="shared" si="295"/>
        <v>0.75</v>
      </c>
      <c r="Q393" s="259" t="b">
        <f t="shared" si="313"/>
        <v>0</v>
      </c>
      <c r="R393" s="260">
        <f t="shared" si="314"/>
        <v>0.75</v>
      </c>
      <c r="S393" s="259">
        <f t="shared" si="315"/>
        <v>0</v>
      </c>
      <c r="T393" s="259">
        <f t="shared" si="284"/>
        <v>0</v>
      </c>
      <c r="U393" s="259">
        <f t="shared" si="316"/>
        <v>0</v>
      </c>
      <c r="V393" s="259" t="b">
        <f t="shared" si="296"/>
        <v>1</v>
      </c>
      <c r="W393" s="262">
        <f t="shared" si="297"/>
        <v>1.4E-3</v>
      </c>
      <c r="X393" s="259">
        <f t="shared" si="317"/>
        <v>0</v>
      </c>
      <c r="Y393" s="260">
        <f t="shared" si="285"/>
        <v>0.75</v>
      </c>
      <c r="Z393" s="259">
        <f t="shared" si="318"/>
        <v>0</v>
      </c>
      <c r="AA393" s="259">
        <f t="shared" si="286"/>
        <v>0</v>
      </c>
      <c r="AB393" s="259">
        <f t="shared" si="319"/>
        <v>0</v>
      </c>
      <c r="AC393" s="263">
        <f t="shared" si="298"/>
        <v>0.2</v>
      </c>
      <c r="AD393" s="259">
        <f t="shared" si="320"/>
        <v>0</v>
      </c>
      <c r="AE393" s="259">
        <f t="shared" si="321"/>
        <v>990</v>
      </c>
      <c r="AF393" s="264">
        <f t="shared" si="335"/>
        <v>50</v>
      </c>
      <c r="AG393" s="265">
        <f t="shared" si="335"/>
        <v>1</v>
      </c>
      <c r="AH393" s="265">
        <f t="shared" si="335"/>
        <v>1.1000000000000001</v>
      </c>
      <c r="AI393" s="265">
        <f t="shared" si="335"/>
        <v>1.25</v>
      </c>
      <c r="AJ393" s="278">
        <f t="shared" si="335"/>
        <v>2010</v>
      </c>
      <c r="AK393" s="278">
        <f t="shared" si="322"/>
        <v>22</v>
      </c>
      <c r="AL393" s="260">
        <f t="shared" si="288"/>
        <v>0.02</v>
      </c>
      <c r="AM393" s="260">
        <f t="shared" si="323"/>
        <v>0.19999999999999996</v>
      </c>
      <c r="AN393" s="260">
        <f t="shared" si="324"/>
        <v>0.56000000000000005</v>
      </c>
      <c r="AO393" s="259">
        <f t="shared" si="325"/>
        <v>38115.000000000015</v>
      </c>
      <c r="AP393" s="261">
        <f t="shared" si="326"/>
        <v>0.6</v>
      </c>
      <c r="AQ393" s="259">
        <f t="shared" si="333"/>
        <v>22869.000000000007</v>
      </c>
      <c r="AR393" s="259">
        <f t="shared" si="327"/>
        <v>3</v>
      </c>
      <c r="AS393" s="262">
        <f t="shared" si="299"/>
        <v>5.9999999999999995E-4</v>
      </c>
      <c r="AT393" s="259">
        <f t="shared" si="300"/>
        <v>1.899999999999999</v>
      </c>
      <c r="AU393" s="259">
        <f t="shared" si="328"/>
        <v>11.821400000000004</v>
      </c>
      <c r="AV393" s="260">
        <f t="shared" si="301"/>
        <v>0</v>
      </c>
      <c r="AW393" s="259">
        <f t="shared" si="329"/>
        <v>11.821400000000004</v>
      </c>
      <c r="AX393" s="259">
        <f t="shared" si="289"/>
        <v>12.625567500000006</v>
      </c>
      <c r="AY393" s="259">
        <f t="shared" si="330"/>
        <v>11.821400000000004</v>
      </c>
      <c r="AZ393" s="92">
        <f t="shared" si="331"/>
        <v>11.821400000000004</v>
      </c>
      <c r="BA393" s="266">
        <f t="shared" si="290"/>
        <v>4</v>
      </c>
      <c r="BB393" s="92">
        <f t="shared" si="332"/>
        <v>47.285600000000017</v>
      </c>
    </row>
    <row r="394" spans="1:54" x14ac:dyDescent="0.2">
      <c r="A394" s="278">
        <f t="shared" si="291"/>
        <v>2032</v>
      </c>
      <c r="B394" s="123">
        <f t="shared" si="306"/>
        <v>14</v>
      </c>
      <c r="C394" s="257">
        <f t="shared" si="334"/>
        <v>9</v>
      </c>
      <c r="D394" s="258" t="str">
        <f t="shared" si="334"/>
        <v>장C</v>
      </c>
      <c r="E394" s="259">
        <f t="shared" si="334"/>
        <v>0</v>
      </c>
      <c r="F394" s="260">
        <f t="shared" si="334"/>
        <v>0.01</v>
      </c>
      <c r="G394" s="259">
        <f t="shared" si="307"/>
        <v>0</v>
      </c>
      <c r="H394" s="260">
        <f t="shared" si="308"/>
        <v>0.6</v>
      </c>
      <c r="I394" s="259">
        <f t="shared" si="292"/>
        <v>0</v>
      </c>
      <c r="J394" s="259">
        <f t="shared" si="309"/>
        <v>1</v>
      </c>
      <c r="K394" s="261">
        <f t="shared" si="310"/>
        <v>1.05</v>
      </c>
      <c r="L394" s="259">
        <f t="shared" si="311"/>
        <v>1</v>
      </c>
      <c r="M394" s="262">
        <f t="shared" si="293"/>
        <v>1E-3</v>
      </c>
      <c r="N394" s="259">
        <f t="shared" si="294"/>
        <v>0</v>
      </c>
      <c r="O394" s="259">
        <f t="shared" si="312"/>
        <v>0</v>
      </c>
      <c r="P394" s="260">
        <f t="shared" si="295"/>
        <v>0.75</v>
      </c>
      <c r="Q394" s="259" t="b">
        <f t="shared" si="313"/>
        <v>0</v>
      </c>
      <c r="R394" s="260">
        <f t="shared" si="314"/>
        <v>0.75</v>
      </c>
      <c r="S394" s="259">
        <f t="shared" si="315"/>
        <v>0</v>
      </c>
      <c r="T394" s="259">
        <f t="shared" si="284"/>
        <v>0</v>
      </c>
      <c r="U394" s="259">
        <f t="shared" si="316"/>
        <v>0</v>
      </c>
      <c r="V394" s="259" t="b">
        <f t="shared" si="296"/>
        <v>1</v>
      </c>
      <c r="W394" s="262">
        <f t="shared" si="297"/>
        <v>1.4E-3</v>
      </c>
      <c r="X394" s="259">
        <f t="shared" si="317"/>
        <v>0</v>
      </c>
      <c r="Y394" s="260">
        <f t="shared" si="285"/>
        <v>0.75</v>
      </c>
      <c r="Z394" s="259">
        <f t="shared" si="318"/>
        <v>0</v>
      </c>
      <c r="AA394" s="259">
        <f t="shared" si="286"/>
        <v>0</v>
      </c>
      <c r="AB394" s="259">
        <f t="shared" si="319"/>
        <v>0</v>
      </c>
      <c r="AC394" s="263">
        <f t="shared" si="298"/>
        <v>0.2</v>
      </c>
      <c r="AD394" s="259">
        <f t="shared" si="320"/>
        <v>0</v>
      </c>
      <c r="AE394" s="259">
        <f t="shared" si="321"/>
        <v>990</v>
      </c>
      <c r="AF394" s="264">
        <f t="shared" si="335"/>
        <v>60</v>
      </c>
      <c r="AG394" s="265">
        <f t="shared" si="335"/>
        <v>1</v>
      </c>
      <c r="AH394" s="265">
        <f t="shared" si="335"/>
        <v>1.1000000000000001</v>
      </c>
      <c r="AI394" s="265">
        <f t="shared" si="335"/>
        <v>1.25</v>
      </c>
      <c r="AJ394" s="278">
        <f t="shared" si="335"/>
        <v>2010</v>
      </c>
      <c r="AK394" s="278">
        <f t="shared" si="322"/>
        <v>22</v>
      </c>
      <c r="AL394" s="260">
        <f t="shared" si="288"/>
        <v>0.02</v>
      </c>
      <c r="AM394" s="260">
        <f t="shared" si="323"/>
        <v>0.19999999999999996</v>
      </c>
      <c r="AN394" s="260">
        <f t="shared" si="324"/>
        <v>0.56000000000000005</v>
      </c>
      <c r="AO394" s="259">
        <f t="shared" si="325"/>
        <v>45738.000000000015</v>
      </c>
      <c r="AP394" s="261">
        <f t="shared" si="326"/>
        <v>0.6</v>
      </c>
      <c r="AQ394" s="259">
        <f t="shared" si="333"/>
        <v>27442.800000000007</v>
      </c>
      <c r="AR394" s="259">
        <f t="shared" si="327"/>
        <v>4</v>
      </c>
      <c r="AS394" s="262">
        <f t="shared" si="299"/>
        <v>8.0000000000000004E-4</v>
      </c>
      <c r="AT394" s="259">
        <f t="shared" si="300"/>
        <v>7.1000000000000014</v>
      </c>
      <c r="AU394" s="259">
        <f t="shared" si="328"/>
        <v>14.854240000000004</v>
      </c>
      <c r="AV394" s="260">
        <f t="shared" si="301"/>
        <v>0</v>
      </c>
      <c r="AW394" s="259">
        <f t="shared" si="329"/>
        <v>14.854240000000004</v>
      </c>
      <c r="AX394" s="259">
        <f t="shared" si="289"/>
        <v>15.937908000000007</v>
      </c>
      <c r="AY394" s="259">
        <f t="shared" si="330"/>
        <v>14.854240000000004</v>
      </c>
      <c r="AZ394" s="92">
        <f t="shared" si="331"/>
        <v>14.854240000000004</v>
      </c>
      <c r="BA394" s="266">
        <f t="shared" si="290"/>
        <v>3</v>
      </c>
      <c r="BB394" s="92">
        <f t="shared" si="332"/>
        <v>44.562720000000013</v>
      </c>
    </row>
    <row r="395" spans="1:54" x14ac:dyDescent="0.2">
      <c r="A395" s="278">
        <f t="shared" si="291"/>
        <v>2032</v>
      </c>
      <c r="B395" s="123">
        <f t="shared" si="306"/>
        <v>14</v>
      </c>
      <c r="C395" s="257">
        <f t="shared" si="334"/>
        <v>10</v>
      </c>
      <c r="D395" s="258" t="str">
        <f t="shared" si="334"/>
        <v>장D</v>
      </c>
      <c r="E395" s="259">
        <f t="shared" si="334"/>
        <v>0</v>
      </c>
      <c r="F395" s="260">
        <f t="shared" si="334"/>
        <v>0.03</v>
      </c>
      <c r="G395" s="259">
        <f t="shared" si="307"/>
        <v>0</v>
      </c>
      <c r="H395" s="260">
        <f t="shared" si="308"/>
        <v>0.6</v>
      </c>
      <c r="I395" s="259">
        <f t="shared" si="292"/>
        <v>0</v>
      </c>
      <c r="J395" s="259">
        <f t="shared" si="309"/>
        <v>1</v>
      </c>
      <c r="K395" s="261">
        <f t="shared" si="310"/>
        <v>1.05</v>
      </c>
      <c r="L395" s="259">
        <f t="shared" si="311"/>
        <v>1</v>
      </c>
      <c r="M395" s="262">
        <f t="shared" si="293"/>
        <v>1E-3</v>
      </c>
      <c r="N395" s="259">
        <f t="shared" si="294"/>
        <v>0</v>
      </c>
      <c r="O395" s="259">
        <f t="shared" si="312"/>
        <v>0</v>
      </c>
      <c r="P395" s="260">
        <f t="shared" si="295"/>
        <v>0</v>
      </c>
      <c r="Q395" s="259" t="b">
        <f t="shared" si="313"/>
        <v>0</v>
      </c>
      <c r="R395" s="260">
        <f t="shared" si="314"/>
        <v>0</v>
      </c>
      <c r="S395" s="259">
        <f t="shared" si="315"/>
        <v>0</v>
      </c>
      <c r="T395" s="259">
        <f t="shared" si="284"/>
        <v>0</v>
      </c>
      <c r="U395" s="259">
        <f t="shared" si="316"/>
        <v>0</v>
      </c>
      <c r="V395" s="259" t="b">
        <f t="shared" si="296"/>
        <v>1</v>
      </c>
      <c r="W395" s="262">
        <f t="shared" si="297"/>
        <v>1.4E-3</v>
      </c>
      <c r="X395" s="259">
        <f t="shared" si="317"/>
        <v>0</v>
      </c>
      <c r="Y395" s="260">
        <f t="shared" si="285"/>
        <v>0</v>
      </c>
      <c r="Z395" s="259">
        <f t="shared" si="318"/>
        <v>0</v>
      </c>
      <c r="AA395" s="259">
        <f t="shared" si="286"/>
        <v>0</v>
      </c>
      <c r="AB395" s="259">
        <f t="shared" si="319"/>
        <v>0</v>
      </c>
      <c r="AC395" s="263">
        <f t="shared" si="298"/>
        <v>0.2</v>
      </c>
      <c r="AD395" s="259">
        <f t="shared" si="320"/>
        <v>0</v>
      </c>
      <c r="AE395" s="259">
        <f t="shared" si="321"/>
        <v>990</v>
      </c>
      <c r="AF395" s="264">
        <f t="shared" si="335"/>
        <v>90</v>
      </c>
      <c r="AG395" s="265">
        <f t="shared" si="335"/>
        <v>1</v>
      </c>
      <c r="AH395" s="265">
        <f t="shared" si="335"/>
        <v>1.1000000000000001</v>
      </c>
      <c r="AI395" s="265">
        <f t="shared" si="335"/>
        <v>1.25</v>
      </c>
      <c r="AJ395" s="278">
        <f t="shared" si="335"/>
        <v>2010</v>
      </c>
      <c r="AK395" s="278">
        <f t="shared" si="322"/>
        <v>22</v>
      </c>
      <c r="AL395" s="260">
        <f t="shared" si="288"/>
        <v>0.02</v>
      </c>
      <c r="AM395" s="260">
        <f t="shared" si="323"/>
        <v>0.19999999999999996</v>
      </c>
      <c r="AN395" s="260">
        <f t="shared" si="324"/>
        <v>0.56000000000000005</v>
      </c>
      <c r="AO395" s="259">
        <f t="shared" si="325"/>
        <v>68607.000000000015</v>
      </c>
      <c r="AP395" s="261">
        <f t="shared" si="326"/>
        <v>0.6</v>
      </c>
      <c r="AQ395" s="259">
        <f t="shared" si="333"/>
        <v>41164.200000000004</v>
      </c>
      <c r="AR395" s="259">
        <f t="shared" si="327"/>
        <v>5</v>
      </c>
      <c r="AS395" s="262">
        <f t="shared" si="299"/>
        <v>1E-3</v>
      </c>
      <c r="AT395" s="259">
        <f t="shared" si="300"/>
        <v>14.899999999999999</v>
      </c>
      <c r="AU395" s="259">
        <f t="shared" si="328"/>
        <v>26.26420000000001</v>
      </c>
      <c r="AV395" s="260">
        <f t="shared" si="301"/>
        <v>0</v>
      </c>
      <c r="AW395" s="259">
        <f t="shared" si="329"/>
        <v>26.26420000000001</v>
      </c>
      <c r="AX395" s="259">
        <f t="shared" si="289"/>
        <v>28.216702500000014</v>
      </c>
      <c r="AY395" s="259">
        <f t="shared" si="330"/>
        <v>26.26420000000001</v>
      </c>
      <c r="AZ395" s="92">
        <f t="shared" si="331"/>
        <v>26.26420000000001</v>
      </c>
      <c r="BA395" s="266">
        <f t="shared" si="290"/>
        <v>2</v>
      </c>
      <c r="BB395" s="92">
        <f t="shared" si="332"/>
        <v>52.528400000000019</v>
      </c>
    </row>
    <row r="396" spans="1:54" x14ac:dyDescent="0.2">
      <c r="A396" s="278">
        <f t="shared" si="291"/>
        <v>2032</v>
      </c>
      <c r="B396" s="123">
        <f t="shared" si="306"/>
        <v>14</v>
      </c>
      <c r="C396" s="257">
        <f t="shared" si="334"/>
        <v>11</v>
      </c>
      <c r="D396" s="258" t="str">
        <f t="shared" si="334"/>
        <v>미등록A</v>
      </c>
      <c r="E396" s="259">
        <f t="shared" si="334"/>
        <v>0</v>
      </c>
      <c r="F396" s="260">
        <f t="shared" si="334"/>
        <v>0.01</v>
      </c>
      <c r="G396" s="259">
        <f t="shared" si="307"/>
        <v>0</v>
      </c>
      <c r="H396" s="260">
        <f t="shared" si="308"/>
        <v>0.6</v>
      </c>
      <c r="I396" s="259">
        <f t="shared" si="292"/>
        <v>0</v>
      </c>
      <c r="J396" s="259">
        <f t="shared" si="309"/>
        <v>1</v>
      </c>
      <c r="K396" s="261">
        <f t="shared" si="310"/>
        <v>1.05</v>
      </c>
      <c r="L396" s="259">
        <f t="shared" si="311"/>
        <v>1</v>
      </c>
      <c r="M396" s="262">
        <f t="shared" si="293"/>
        <v>1E-3</v>
      </c>
      <c r="N396" s="259">
        <f t="shared" si="294"/>
        <v>0</v>
      </c>
      <c r="O396" s="259">
        <f t="shared" si="312"/>
        <v>0</v>
      </c>
      <c r="P396" s="260">
        <f t="shared" si="295"/>
        <v>0</v>
      </c>
      <c r="Q396" s="259" t="b">
        <f t="shared" si="313"/>
        <v>0</v>
      </c>
      <c r="R396" s="260">
        <f t="shared" si="314"/>
        <v>0</v>
      </c>
      <c r="S396" s="259">
        <f t="shared" si="315"/>
        <v>0</v>
      </c>
      <c r="T396" s="259">
        <f t="shared" si="284"/>
        <v>0</v>
      </c>
      <c r="U396" s="259">
        <f t="shared" si="316"/>
        <v>0</v>
      </c>
      <c r="V396" s="259" t="b">
        <f t="shared" si="296"/>
        <v>1</v>
      </c>
      <c r="W396" s="262">
        <f t="shared" si="297"/>
        <v>1.4E-3</v>
      </c>
      <c r="X396" s="259">
        <f t="shared" si="317"/>
        <v>0</v>
      </c>
      <c r="Y396" s="260">
        <f t="shared" si="285"/>
        <v>0</v>
      </c>
      <c r="Z396" s="259">
        <f t="shared" si="318"/>
        <v>0</v>
      </c>
      <c r="AA396" s="259">
        <f t="shared" si="286"/>
        <v>0</v>
      </c>
      <c r="AB396" s="259">
        <f t="shared" si="319"/>
        <v>0</v>
      </c>
      <c r="AC396" s="263">
        <f t="shared" si="298"/>
        <v>0.2</v>
      </c>
      <c r="AD396" s="259">
        <f t="shared" si="320"/>
        <v>0</v>
      </c>
      <c r="AE396" s="259">
        <f t="shared" si="321"/>
        <v>990</v>
      </c>
      <c r="AF396" s="264">
        <f t="shared" si="335"/>
        <v>92</v>
      </c>
      <c r="AG396" s="265">
        <f t="shared" si="335"/>
        <v>1</v>
      </c>
      <c r="AH396" s="265">
        <f t="shared" si="335"/>
        <v>1.1000000000000001</v>
      </c>
      <c r="AI396" s="265">
        <f t="shared" si="335"/>
        <v>1.24</v>
      </c>
      <c r="AJ396" s="278">
        <f t="shared" si="335"/>
        <v>1988</v>
      </c>
      <c r="AK396" s="278">
        <f t="shared" si="322"/>
        <v>44</v>
      </c>
      <c r="AL396" s="260">
        <f t="shared" si="288"/>
        <v>0.02</v>
      </c>
      <c r="AM396" s="260">
        <f t="shared" si="323"/>
        <v>0.19999999999999996</v>
      </c>
      <c r="AN396" s="260">
        <f t="shared" si="324"/>
        <v>0.19999999999999996</v>
      </c>
      <c r="AO396" s="259">
        <f t="shared" si="325"/>
        <v>24846.623999999996</v>
      </c>
      <c r="AP396" s="261">
        <f t="shared" si="326"/>
        <v>0.6</v>
      </c>
      <c r="AQ396" s="259">
        <f t="shared" si="333"/>
        <v>14907.974399999997</v>
      </c>
      <c r="AR396" s="259">
        <f t="shared" si="327"/>
        <v>3</v>
      </c>
      <c r="AS396" s="262">
        <f t="shared" si="299"/>
        <v>5.9999999999999995E-4</v>
      </c>
      <c r="AT396" s="259">
        <f t="shared" si="300"/>
        <v>1.899999999999999</v>
      </c>
      <c r="AU396" s="259">
        <f t="shared" si="328"/>
        <v>7.0447846399999996</v>
      </c>
      <c r="AV396" s="260">
        <f t="shared" si="301"/>
        <v>0</v>
      </c>
      <c r="AW396" s="259">
        <f t="shared" si="329"/>
        <v>7.0447846399999996</v>
      </c>
      <c r="AX396" s="259">
        <f t="shared" si="289"/>
        <v>7.2072860160000003</v>
      </c>
      <c r="AY396" s="259">
        <f t="shared" si="330"/>
        <v>7.0447846399999996</v>
      </c>
      <c r="AZ396" s="92">
        <f t="shared" si="331"/>
        <v>7.0447846399999996</v>
      </c>
      <c r="BA396" s="266">
        <f t="shared" si="290"/>
        <v>1</v>
      </c>
      <c r="BB396" s="92">
        <f t="shared" si="332"/>
        <v>7.0447846399999996</v>
      </c>
    </row>
    <row r="397" spans="1:54" x14ac:dyDescent="0.2">
      <c r="A397" s="278">
        <f t="shared" si="291"/>
        <v>2032</v>
      </c>
      <c r="B397" s="123">
        <f t="shared" si="306"/>
        <v>14</v>
      </c>
      <c r="C397" s="257">
        <f t="shared" si="334"/>
        <v>12</v>
      </c>
      <c r="D397" s="258">
        <f t="shared" si="334"/>
        <v>0</v>
      </c>
      <c r="E397" s="259">
        <f t="shared" si="334"/>
        <v>0</v>
      </c>
      <c r="F397" s="260">
        <f t="shared" si="334"/>
        <v>0</v>
      </c>
      <c r="G397" s="259">
        <f t="shared" si="307"/>
        <v>0</v>
      </c>
      <c r="H397" s="260">
        <f t="shared" si="308"/>
        <v>0.6</v>
      </c>
      <c r="I397" s="259">
        <f t="shared" si="292"/>
        <v>0</v>
      </c>
      <c r="J397" s="259">
        <f t="shared" si="309"/>
        <v>1</v>
      </c>
      <c r="K397" s="261">
        <f t="shared" si="310"/>
        <v>1.05</v>
      </c>
      <c r="L397" s="259">
        <f t="shared" si="311"/>
        <v>1</v>
      </c>
      <c r="M397" s="262">
        <f t="shared" si="293"/>
        <v>1E-3</v>
      </c>
      <c r="N397" s="259">
        <f t="shared" si="294"/>
        <v>0</v>
      </c>
      <c r="O397" s="259">
        <f t="shared" si="312"/>
        <v>0</v>
      </c>
      <c r="P397" s="260">
        <f t="shared" si="295"/>
        <v>0</v>
      </c>
      <c r="Q397" s="259" t="b">
        <f t="shared" si="313"/>
        <v>0</v>
      </c>
      <c r="R397" s="260">
        <f t="shared" si="314"/>
        <v>0</v>
      </c>
      <c r="S397" s="259">
        <f t="shared" si="315"/>
        <v>0</v>
      </c>
      <c r="T397" s="259">
        <f t="shared" si="284"/>
        <v>0</v>
      </c>
      <c r="U397" s="259">
        <f t="shared" si="316"/>
        <v>0</v>
      </c>
      <c r="V397" s="259">
        <f t="shared" si="296"/>
        <v>0</v>
      </c>
      <c r="W397" s="262">
        <f t="shared" si="297"/>
        <v>1.4E-3</v>
      </c>
      <c r="X397" s="259">
        <f t="shared" si="317"/>
        <v>0</v>
      </c>
      <c r="Y397" s="260">
        <f t="shared" si="285"/>
        <v>0</v>
      </c>
      <c r="Z397" s="259">
        <f t="shared" si="318"/>
        <v>0</v>
      </c>
      <c r="AA397" s="259">
        <f t="shared" si="286"/>
        <v>0</v>
      </c>
      <c r="AB397" s="259">
        <f t="shared" si="319"/>
        <v>0</v>
      </c>
      <c r="AC397" s="263">
        <f t="shared" si="298"/>
        <v>0.2</v>
      </c>
      <c r="AD397" s="259">
        <f t="shared" si="320"/>
        <v>0</v>
      </c>
      <c r="AE397" s="259">
        <f t="shared" si="321"/>
        <v>990</v>
      </c>
      <c r="AF397" s="264">
        <f t="shared" si="335"/>
        <v>0</v>
      </c>
      <c r="AG397" s="265">
        <f t="shared" si="335"/>
        <v>0</v>
      </c>
      <c r="AH397" s="265">
        <f t="shared" si="335"/>
        <v>0</v>
      </c>
      <c r="AI397" s="265">
        <f t="shared" si="335"/>
        <v>0</v>
      </c>
      <c r="AJ397" s="278">
        <f t="shared" si="335"/>
        <v>0</v>
      </c>
      <c r="AK397" s="278">
        <f t="shared" si="322"/>
        <v>2032</v>
      </c>
      <c r="AL397" s="260">
        <f t="shared" si="288"/>
        <v>0</v>
      </c>
      <c r="AM397" s="260">
        <f t="shared" si="323"/>
        <v>0</v>
      </c>
      <c r="AN397" s="260">
        <f t="shared" si="324"/>
        <v>1</v>
      </c>
      <c r="AO397" s="259">
        <f t="shared" si="325"/>
        <v>0</v>
      </c>
      <c r="AP397" s="261">
        <f t="shared" si="326"/>
        <v>0.6</v>
      </c>
      <c r="AQ397" s="259">
        <f t="shared" si="333"/>
        <v>0</v>
      </c>
      <c r="AR397" s="259">
        <f t="shared" si="327"/>
        <v>1</v>
      </c>
      <c r="AS397" s="262">
        <f t="shared" si="299"/>
        <v>4.0000000000000002E-4</v>
      </c>
      <c r="AT397" s="259">
        <f t="shared" si="300"/>
        <v>0</v>
      </c>
      <c r="AU397" s="259">
        <f t="shared" si="328"/>
        <v>0</v>
      </c>
      <c r="AV397" s="260">
        <f t="shared" si="301"/>
        <v>0</v>
      </c>
      <c r="AW397" s="259">
        <f t="shared" si="329"/>
        <v>0</v>
      </c>
      <c r="AX397" s="259">
        <f t="shared" si="289"/>
        <v>0</v>
      </c>
      <c r="AY397" s="259">
        <f t="shared" si="330"/>
        <v>0</v>
      </c>
      <c r="AZ397" s="92">
        <f t="shared" si="331"/>
        <v>0</v>
      </c>
      <c r="BA397" s="266">
        <f t="shared" si="290"/>
        <v>0</v>
      </c>
      <c r="BB397" s="92">
        <f t="shared" si="332"/>
        <v>0</v>
      </c>
    </row>
    <row r="398" spans="1:54" x14ac:dyDescent="0.2">
      <c r="A398" s="278">
        <f t="shared" si="291"/>
        <v>2032</v>
      </c>
      <c r="B398" s="123">
        <f t="shared" si="306"/>
        <v>14</v>
      </c>
      <c r="C398" s="257">
        <f t="shared" si="334"/>
        <v>13</v>
      </c>
      <c r="D398" s="258">
        <f t="shared" si="334"/>
        <v>0</v>
      </c>
      <c r="E398" s="259">
        <f t="shared" si="334"/>
        <v>0</v>
      </c>
      <c r="F398" s="260">
        <f t="shared" si="334"/>
        <v>0</v>
      </c>
      <c r="G398" s="259">
        <f t="shared" si="307"/>
        <v>0</v>
      </c>
      <c r="H398" s="260">
        <f t="shared" si="308"/>
        <v>0.6</v>
      </c>
      <c r="I398" s="259">
        <f t="shared" si="292"/>
        <v>0</v>
      </c>
      <c r="J398" s="259">
        <f t="shared" si="309"/>
        <v>1</v>
      </c>
      <c r="K398" s="261">
        <f t="shared" si="310"/>
        <v>1.05</v>
      </c>
      <c r="L398" s="259">
        <f t="shared" si="311"/>
        <v>1</v>
      </c>
      <c r="M398" s="262">
        <f t="shared" si="293"/>
        <v>1E-3</v>
      </c>
      <c r="N398" s="259">
        <f t="shared" si="294"/>
        <v>0</v>
      </c>
      <c r="O398" s="259">
        <f t="shared" si="312"/>
        <v>0</v>
      </c>
      <c r="P398" s="260">
        <f t="shared" si="295"/>
        <v>0</v>
      </c>
      <c r="Q398" s="259" t="b">
        <f t="shared" si="313"/>
        <v>0</v>
      </c>
      <c r="R398" s="260">
        <f t="shared" si="314"/>
        <v>0</v>
      </c>
      <c r="S398" s="259">
        <f t="shared" si="315"/>
        <v>0</v>
      </c>
      <c r="T398" s="259">
        <f t="shared" si="284"/>
        <v>0</v>
      </c>
      <c r="U398" s="259">
        <f t="shared" si="316"/>
        <v>0</v>
      </c>
      <c r="V398" s="259">
        <f t="shared" si="296"/>
        <v>0</v>
      </c>
      <c r="W398" s="262">
        <f t="shared" si="297"/>
        <v>1.4E-3</v>
      </c>
      <c r="X398" s="259">
        <f t="shared" si="317"/>
        <v>0</v>
      </c>
      <c r="Y398" s="260">
        <f t="shared" si="285"/>
        <v>0</v>
      </c>
      <c r="Z398" s="259">
        <f t="shared" si="318"/>
        <v>0</v>
      </c>
      <c r="AA398" s="259">
        <f t="shared" si="286"/>
        <v>0</v>
      </c>
      <c r="AB398" s="259">
        <f t="shared" si="319"/>
        <v>0</v>
      </c>
      <c r="AC398" s="263">
        <f t="shared" si="298"/>
        <v>0.2</v>
      </c>
      <c r="AD398" s="259">
        <f t="shared" si="320"/>
        <v>0</v>
      </c>
      <c r="AE398" s="259">
        <f t="shared" si="321"/>
        <v>990</v>
      </c>
      <c r="AF398" s="264">
        <f t="shared" si="335"/>
        <v>0</v>
      </c>
      <c r="AG398" s="265">
        <f t="shared" si="335"/>
        <v>0</v>
      </c>
      <c r="AH398" s="265">
        <f t="shared" si="335"/>
        <v>0</v>
      </c>
      <c r="AI398" s="265">
        <f t="shared" si="335"/>
        <v>0</v>
      </c>
      <c r="AJ398" s="278">
        <f t="shared" si="335"/>
        <v>0</v>
      </c>
      <c r="AK398" s="278">
        <f t="shared" si="322"/>
        <v>2032</v>
      </c>
      <c r="AL398" s="260">
        <f t="shared" si="288"/>
        <v>0</v>
      </c>
      <c r="AM398" s="260">
        <f t="shared" si="323"/>
        <v>0</v>
      </c>
      <c r="AN398" s="260">
        <f t="shared" si="324"/>
        <v>1</v>
      </c>
      <c r="AO398" s="259">
        <f t="shared" si="325"/>
        <v>0</v>
      </c>
      <c r="AP398" s="261">
        <f t="shared" si="326"/>
        <v>0.6</v>
      </c>
      <c r="AQ398" s="259">
        <f t="shared" si="333"/>
        <v>0</v>
      </c>
      <c r="AR398" s="259">
        <f t="shared" si="327"/>
        <v>1</v>
      </c>
      <c r="AS398" s="262">
        <f t="shared" si="299"/>
        <v>4.0000000000000002E-4</v>
      </c>
      <c r="AT398" s="259">
        <f t="shared" si="300"/>
        <v>0</v>
      </c>
      <c r="AU398" s="259">
        <f t="shared" si="328"/>
        <v>0</v>
      </c>
      <c r="AV398" s="260">
        <f t="shared" si="301"/>
        <v>0</v>
      </c>
      <c r="AW398" s="259">
        <f t="shared" si="329"/>
        <v>0</v>
      </c>
      <c r="AX398" s="259">
        <f t="shared" si="289"/>
        <v>0</v>
      </c>
      <c r="AY398" s="259">
        <f t="shared" si="330"/>
        <v>0</v>
      </c>
      <c r="AZ398" s="92">
        <f t="shared" si="331"/>
        <v>0</v>
      </c>
      <c r="BA398" s="266">
        <f t="shared" si="290"/>
        <v>0</v>
      </c>
      <c r="BB398" s="92">
        <f t="shared" si="332"/>
        <v>0</v>
      </c>
    </row>
    <row r="399" spans="1:54" x14ac:dyDescent="0.2">
      <c r="A399" s="278">
        <f t="shared" si="291"/>
        <v>2032</v>
      </c>
      <c r="B399" s="123">
        <f t="shared" si="306"/>
        <v>14</v>
      </c>
      <c r="C399" s="257">
        <f t="shared" si="334"/>
        <v>14</v>
      </c>
      <c r="D399" s="258">
        <f t="shared" si="334"/>
        <v>0</v>
      </c>
      <c r="E399" s="259">
        <f t="shared" si="334"/>
        <v>0</v>
      </c>
      <c r="F399" s="260">
        <f t="shared" si="334"/>
        <v>0</v>
      </c>
      <c r="G399" s="259">
        <f t="shared" si="307"/>
        <v>0</v>
      </c>
      <c r="H399" s="260">
        <f t="shared" si="308"/>
        <v>0.6</v>
      </c>
      <c r="I399" s="259">
        <f t="shared" si="292"/>
        <v>0</v>
      </c>
      <c r="J399" s="259">
        <f t="shared" si="309"/>
        <v>1</v>
      </c>
      <c r="K399" s="261">
        <f t="shared" si="310"/>
        <v>1.05</v>
      </c>
      <c r="L399" s="259">
        <f t="shared" si="311"/>
        <v>1</v>
      </c>
      <c r="M399" s="262">
        <f t="shared" si="293"/>
        <v>1E-3</v>
      </c>
      <c r="N399" s="259">
        <f t="shared" si="294"/>
        <v>0</v>
      </c>
      <c r="O399" s="259">
        <f t="shared" si="312"/>
        <v>0</v>
      </c>
      <c r="P399" s="260">
        <f t="shared" si="295"/>
        <v>0</v>
      </c>
      <c r="Q399" s="259" t="b">
        <f t="shared" si="313"/>
        <v>0</v>
      </c>
      <c r="R399" s="260">
        <f t="shared" si="314"/>
        <v>0</v>
      </c>
      <c r="S399" s="259">
        <f t="shared" si="315"/>
        <v>0</v>
      </c>
      <c r="T399" s="259">
        <f t="shared" si="284"/>
        <v>0</v>
      </c>
      <c r="U399" s="259">
        <f t="shared" si="316"/>
        <v>0</v>
      </c>
      <c r="V399" s="259">
        <f t="shared" si="296"/>
        <v>0</v>
      </c>
      <c r="W399" s="262">
        <f t="shared" si="297"/>
        <v>1.4E-3</v>
      </c>
      <c r="X399" s="259">
        <f t="shared" si="317"/>
        <v>0</v>
      </c>
      <c r="Y399" s="260">
        <f t="shared" si="285"/>
        <v>0</v>
      </c>
      <c r="Z399" s="259">
        <f t="shared" si="318"/>
        <v>0</v>
      </c>
      <c r="AA399" s="259">
        <f t="shared" si="286"/>
        <v>0</v>
      </c>
      <c r="AB399" s="259">
        <f t="shared" si="319"/>
        <v>0</v>
      </c>
      <c r="AC399" s="263">
        <f t="shared" si="298"/>
        <v>0.2</v>
      </c>
      <c r="AD399" s="259">
        <f t="shared" si="320"/>
        <v>0</v>
      </c>
      <c r="AE399" s="259">
        <f t="shared" si="321"/>
        <v>990</v>
      </c>
      <c r="AF399" s="264">
        <f t="shared" si="335"/>
        <v>0</v>
      </c>
      <c r="AG399" s="265">
        <f t="shared" si="335"/>
        <v>0</v>
      </c>
      <c r="AH399" s="265">
        <f t="shared" si="335"/>
        <v>0</v>
      </c>
      <c r="AI399" s="265">
        <f t="shared" si="335"/>
        <v>0</v>
      </c>
      <c r="AJ399" s="278">
        <f t="shared" si="335"/>
        <v>0</v>
      </c>
      <c r="AK399" s="278">
        <f t="shared" si="322"/>
        <v>2032</v>
      </c>
      <c r="AL399" s="260">
        <f t="shared" si="288"/>
        <v>0</v>
      </c>
      <c r="AM399" s="260">
        <f t="shared" si="323"/>
        <v>0</v>
      </c>
      <c r="AN399" s="260">
        <f t="shared" si="324"/>
        <v>1</v>
      </c>
      <c r="AO399" s="259">
        <f t="shared" si="325"/>
        <v>0</v>
      </c>
      <c r="AP399" s="261">
        <f t="shared" si="326"/>
        <v>0.6</v>
      </c>
      <c r="AQ399" s="259">
        <f t="shared" si="333"/>
        <v>0</v>
      </c>
      <c r="AR399" s="259">
        <f t="shared" si="327"/>
        <v>1</v>
      </c>
      <c r="AS399" s="262">
        <f t="shared" si="299"/>
        <v>4.0000000000000002E-4</v>
      </c>
      <c r="AT399" s="259">
        <f t="shared" si="300"/>
        <v>0</v>
      </c>
      <c r="AU399" s="259">
        <f t="shared" si="328"/>
        <v>0</v>
      </c>
      <c r="AV399" s="260">
        <f t="shared" si="301"/>
        <v>0</v>
      </c>
      <c r="AW399" s="259">
        <f t="shared" si="329"/>
        <v>0</v>
      </c>
      <c r="AX399" s="259">
        <f t="shared" si="289"/>
        <v>0</v>
      </c>
      <c r="AY399" s="259">
        <f t="shared" si="330"/>
        <v>0</v>
      </c>
      <c r="AZ399" s="92">
        <f t="shared" si="331"/>
        <v>0</v>
      </c>
      <c r="BA399" s="266">
        <f t="shared" si="290"/>
        <v>0</v>
      </c>
      <c r="BB399" s="92">
        <f t="shared" si="332"/>
        <v>0</v>
      </c>
    </row>
    <row r="400" spans="1:54" x14ac:dyDescent="0.2">
      <c r="A400" s="278">
        <f t="shared" si="291"/>
        <v>2032</v>
      </c>
      <c r="B400" s="123">
        <f t="shared" si="306"/>
        <v>14</v>
      </c>
      <c r="C400" s="257">
        <f t="shared" si="334"/>
        <v>15</v>
      </c>
      <c r="D400" s="258">
        <f t="shared" si="334"/>
        <v>0</v>
      </c>
      <c r="E400" s="259">
        <f t="shared" si="334"/>
        <v>0</v>
      </c>
      <c r="F400" s="260">
        <f t="shared" si="334"/>
        <v>0</v>
      </c>
      <c r="G400" s="259">
        <f t="shared" si="307"/>
        <v>0</v>
      </c>
      <c r="H400" s="260">
        <f t="shared" si="308"/>
        <v>0.6</v>
      </c>
      <c r="I400" s="259">
        <f t="shared" si="292"/>
        <v>0</v>
      </c>
      <c r="J400" s="259">
        <f t="shared" si="309"/>
        <v>1</v>
      </c>
      <c r="K400" s="261">
        <f t="shared" si="310"/>
        <v>1.05</v>
      </c>
      <c r="L400" s="259">
        <f t="shared" si="311"/>
        <v>1</v>
      </c>
      <c r="M400" s="262">
        <f t="shared" si="293"/>
        <v>1E-3</v>
      </c>
      <c r="N400" s="259">
        <f t="shared" si="294"/>
        <v>0</v>
      </c>
      <c r="O400" s="259">
        <f t="shared" si="312"/>
        <v>0</v>
      </c>
      <c r="P400" s="260">
        <f t="shared" si="295"/>
        <v>0</v>
      </c>
      <c r="Q400" s="259" t="b">
        <f t="shared" si="313"/>
        <v>0</v>
      </c>
      <c r="R400" s="260">
        <f t="shared" si="314"/>
        <v>0</v>
      </c>
      <c r="S400" s="259">
        <f t="shared" si="315"/>
        <v>0</v>
      </c>
      <c r="T400" s="259">
        <f t="shared" si="284"/>
        <v>0</v>
      </c>
      <c r="U400" s="259">
        <f t="shared" si="316"/>
        <v>0</v>
      </c>
      <c r="V400" s="259">
        <f t="shared" si="296"/>
        <v>0</v>
      </c>
      <c r="W400" s="262">
        <f t="shared" si="297"/>
        <v>1.4E-3</v>
      </c>
      <c r="X400" s="259">
        <f t="shared" si="317"/>
        <v>0</v>
      </c>
      <c r="Y400" s="260">
        <f t="shared" si="285"/>
        <v>0</v>
      </c>
      <c r="Z400" s="259">
        <f t="shared" si="318"/>
        <v>0</v>
      </c>
      <c r="AA400" s="259">
        <f t="shared" si="286"/>
        <v>0</v>
      </c>
      <c r="AB400" s="259">
        <f t="shared" si="319"/>
        <v>0</v>
      </c>
      <c r="AC400" s="263">
        <f t="shared" si="298"/>
        <v>0.2</v>
      </c>
      <c r="AD400" s="259">
        <f t="shared" si="320"/>
        <v>0</v>
      </c>
      <c r="AE400" s="259">
        <f t="shared" si="321"/>
        <v>990</v>
      </c>
      <c r="AF400" s="264">
        <f t="shared" si="335"/>
        <v>0</v>
      </c>
      <c r="AG400" s="265">
        <f t="shared" si="335"/>
        <v>0</v>
      </c>
      <c r="AH400" s="265">
        <f t="shared" si="335"/>
        <v>0</v>
      </c>
      <c r="AI400" s="265">
        <f t="shared" si="335"/>
        <v>0</v>
      </c>
      <c r="AJ400" s="278">
        <f t="shared" si="335"/>
        <v>0</v>
      </c>
      <c r="AK400" s="278">
        <f t="shared" si="322"/>
        <v>2032</v>
      </c>
      <c r="AL400" s="260">
        <f t="shared" si="288"/>
        <v>0</v>
      </c>
      <c r="AM400" s="260">
        <f t="shared" si="323"/>
        <v>0</v>
      </c>
      <c r="AN400" s="260">
        <f t="shared" si="324"/>
        <v>1</v>
      </c>
      <c r="AO400" s="259">
        <f t="shared" si="325"/>
        <v>0</v>
      </c>
      <c r="AP400" s="261">
        <f t="shared" si="326"/>
        <v>0.6</v>
      </c>
      <c r="AQ400" s="259">
        <f t="shared" si="333"/>
        <v>0</v>
      </c>
      <c r="AR400" s="259">
        <f t="shared" si="327"/>
        <v>1</v>
      </c>
      <c r="AS400" s="262">
        <f t="shared" si="299"/>
        <v>4.0000000000000002E-4</v>
      </c>
      <c r="AT400" s="259">
        <f t="shared" si="300"/>
        <v>0</v>
      </c>
      <c r="AU400" s="259">
        <f t="shared" si="328"/>
        <v>0</v>
      </c>
      <c r="AV400" s="260">
        <f t="shared" si="301"/>
        <v>0</v>
      </c>
      <c r="AW400" s="259">
        <f t="shared" si="329"/>
        <v>0</v>
      </c>
      <c r="AX400" s="259">
        <f t="shared" si="289"/>
        <v>0</v>
      </c>
      <c r="AY400" s="259">
        <f t="shared" si="330"/>
        <v>0</v>
      </c>
      <c r="AZ400" s="92">
        <f t="shared" si="331"/>
        <v>0</v>
      </c>
      <c r="BA400" s="266">
        <f t="shared" si="290"/>
        <v>0</v>
      </c>
      <c r="BB400" s="92">
        <f t="shared" si="332"/>
        <v>0</v>
      </c>
    </row>
    <row r="401" spans="1:54" x14ac:dyDescent="0.2">
      <c r="A401" s="278">
        <f t="shared" si="291"/>
        <v>2032</v>
      </c>
      <c r="B401" s="123">
        <f t="shared" si="306"/>
        <v>14</v>
      </c>
      <c r="C401" s="257">
        <f t="shared" si="334"/>
        <v>16</v>
      </c>
      <c r="D401" s="258">
        <f t="shared" si="334"/>
        <v>0</v>
      </c>
      <c r="E401" s="259">
        <f t="shared" si="334"/>
        <v>0</v>
      </c>
      <c r="F401" s="260">
        <f t="shared" si="334"/>
        <v>0</v>
      </c>
      <c r="G401" s="259">
        <f t="shared" si="307"/>
        <v>0</v>
      </c>
      <c r="H401" s="260">
        <f t="shared" si="308"/>
        <v>0.6</v>
      </c>
      <c r="I401" s="259">
        <f t="shared" si="292"/>
        <v>0</v>
      </c>
      <c r="J401" s="259">
        <f t="shared" si="309"/>
        <v>1</v>
      </c>
      <c r="K401" s="261">
        <f t="shared" si="310"/>
        <v>1.05</v>
      </c>
      <c r="L401" s="259">
        <f t="shared" si="311"/>
        <v>1</v>
      </c>
      <c r="M401" s="262">
        <f t="shared" si="293"/>
        <v>1E-3</v>
      </c>
      <c r="N401" s="259">
        <f t="shared" si="294"/>
        <v>0</v>
      </c>
      <c r="O401" s="259">
        <f t="shared" si="312"/>
        <v>0</v>
      </c>
      <c r="P401" s="260">
        <f t="shared" si="295"/>
        <v>0</v>
      </c>
      <c r="Q401" s="259" t="b">
        <f t="shared" si="313"/>
        <v>0</v>
      </c>
      <c r="R401" s="260">
        <f t="shared" si="314"/>
        <v>0</v>
      </c>
      <c r="S401" s="259">
        <f t="shared" si="315"/>
        <v>0</v>
      </c>
      <c r="T401" s="259">
        <f t="shared" si="284"/>
        <v>0</v>
      </c>
      <c r="U401" s="259">
        <f t="shared" si="316"/>
        <v>0</v>
      </c>
      <c r="V401" s="259">
        <f t="shared" si="296"/>
        <v>0</v>
      </c>
      <c r="W401" s="262">
        <f t="shared" si="297"/>
        <v>1.4E-3</v>
      </c>
      <c r="X401" s="259">
        <f t="shared" si="317"/>
        <v>0</v>
      </c>
      <c r="Y401" s="260">
        <f t="shared" si="285"/>
        <v>0</v>
      </c>
      <c r="Z401" s="259">
        <f t="shared" si="318"/>
        <v>0</v>
      </c>
      <c r="AA401" s="259">
        <f t="shared" si="286"/>
        <v>0</v>
      </c>
      <c r="AB401" s="259">
        <f t="shared" si="319"/>
        <v>0</v>
      </c>
      <c r="AC401" s="263">
        <f t="shared" si="298"/>
        <v>0.2</v>
      </c>
      <c r="AD401" s="259">
        <f t="shared" si="320"/>
        <v>0</v>
      </c>
      <c r="AE401" s="259">
        <f t="shared" si="321"/>
        <v>990</v>
      </c>
      <c r="AF401" s="264">
        <f t="shared" si="335"/>
        <v>0</v>
      </c>
      <c r="AG401" s="265">
        <f t="shared" si="335"/>
        <v>0</v>
      </c>
      <c r="AH401" s="265">
        <f t="shared" si="335"/>
        <v>0</v>
      </c>
      <c r="AI401" s="265">
        <f t="shared" si="335"/>
        <v>0</v>
      </c>
      <c r="AJ401" s="278">
        <f t="shared" si="335"/>
        <v>0</v>
      </c>
      <c r="AK401" s="278">
        <f t="shared" si="322"/>
        <v>2032</v>
      </c>
      <c r="AL401" s="260">
        <f t="shared" si="288"/>
        <v>0</v>
      </c>
      <c r="AM401" s="260">
        <f t="shared" si="323"/>
        <v>0</v>
      </c>
      <c r="AN401" s="260">
        <f t="shared" si="324"/>
        <v>1</v>
      </c>
      <c r="AO401" s="259">
        <f t="shared" si="325"/>
        <v>0</v>
      </c>
      <c r="AP401" s="261">
        <f t="shared" si="326"/>
        <v>0.6</v>
      </c>
      <c r="AQ401" s="259">
        <f t="shared" si="333"/>
        <v>0</v>
      </c>
      <c r="AR401" s="259">
        <f t="shared" si="327"/>
        <v>1</v>
      </c>
      <c r="AS401" s="262">
        <f t="shared" si="299"/>
        <v>4.0000000000000002E-4</v>
      </c>
      <c r="AT401" s="259">
        <f t="shared" si="300"/>
        <v>0</v>
      </c>
      <c r="AU401" s="259">
        <f t="shared" si="328"/>
        <v>0</v>
      </c>
      <c r="AV401" s="260">
        <f t="shared" si="301"/>
        <v>0</v>
      </c>
      <c r="AW401" s="259">
        <f t="shared" si="329"/>
        <v>0</v>
      </c>
      <c r="AX401" s="259">
        <f t="shared" si="289"/>
        <v>0</v>
      </c>
      <c r="AY401" s="259">
        <f t="shared" si="330"/>
        <v>0</v>
      </c>
      <c r="AZ401" s="92">
        <f t="shared" si="331"/>
        <v>0</v>
      </c>
      <c r="BA401" s="266">
        <f t="shared" si="290"/>
        <v>0</v>
      </c>
      <c r="BB401" s="92">
        <f t="shared" si="332"/>
        <v>0</v>
      </c>
    </row>
    <row r="402" spans="1:54" x14ac:dyDescent="0.2">
      <c r="A402" s="278">
        <f t="shared" si="291"/>
        <v>2032</v>
      </c>
      <c r="B402" s="123">
        <f t="shared" si="306"/>
        <v>14</v>
      </c>
      <c r="C402" s="257">
        <f t="shared" si="334"/>
        <v>17</v>
      </c>
      <c r="D402" s="258">
        <f t="shared" si="334"/>
        <v>0</v>
      </c>
      <c r="E402" s="259">
        <f t="shared" si="334"/>
        <v>0</v>
      </c>
      <c r="F402" s="260">
        <f t="shared" si="334"/>
        <v>0</v>
      </c>
      <c r="G402" s="259">
        <f t="shared" si="307"/>
        <v>0</v>
      </c>
      <c r="H402" s="260">
        <f t="shared" si="308"/>
        <v>0.6</v>
      </c>
      <c r="I402" s="259">
        <f t="shared" si="292"/>
        <v>0</v>
      </c>
      <c r="J402" s="259">
        <f t="shared" si="309"/>
        <v>1</v>
      </c>
      <c r="K402" s="261">
        <f t="shared" si="310"/>
        <v>1.05</v>
      </c>
      <c r="L402" s="259">
        <f t="shared" si="311"/>
        <v>1</v>
      </c>
      <c r="M402" s="262">
        <f t="shared" si="293"/>
        <v>1E-3</v>
      </c>
      <c r="N402" s="259">
        <f t="shared" si="294"/>
        <v>0</v>
      </c>
      <c r="O402" s="259">
        <f t="shared" si="312"/>
        <v>0</v>
      </c>
      <c r="P402" s="260">
        <f t="shared" si="295"/>
        <v>0</v>
      </c>
      <c r="Q402" s="259" t="b">
        <f t="shared" si="313"/>
        <v>0</v>
      </c>
      <c r="R402" s="260">
        <f t="shared" si="314"/>
        <v>0</v>
      </c>
      <c r="S402" s="259">
        <f t="shared" si="315"/>
        <v>0</v>
      </c>
      <c r="T402" s="259">
        <f t="shared" si="284"/>
        <v>0</v>
      </c>
      <c r="U402" s="259">
        <f t="shared" si="316"/>
        <v>0</v>
      </c>
      <c r="V402" s="259">
        <f t="shared" si="296"/>
        <v>0</v>
      </c>
      <c r="W402" s="262">
        <f t="shared" si="297"/>
        <v>1.4E-3</v>
      </c>
      <c r="X402" s="259">
        <f t="shared" si="317"/>
        <v>0</v>
      </c>
      <c r="Y402" s="260">
        <f t="shared" si="285"/>
        <v>0</v>
      </c>
      <c r="Z402" s="259">
        <f t="shared" si="318"/>
        <v>0</v>
      </c>
      <c r="AA402" s="259">
        <f t="shared" si="286"/>
        <v>0</v>
      </c>
      <c r="AB402" s="259">
        <f t="shared" si="319"/>
        <v>0</v>
      </c>
      <c r="AC402" s="263">
        <f t="shared" si="298"/>
        <v>0.2</v>
      </c>
      <c r="AD402" s="259">
        <f t="shared" si="320"/>
        <v>0</v>
      </c>
      <c r="AE402" s="259">
        <f t="shared" si="321"/>
        <v>990</v>
      </c>
      <c r="AF402" s="264">
        <f t="shared" si="335"/>
        <v>0</v>
      </c>
      <c r="AG402" s="265">
        <f t="shared" si="335"/>
        <v>0</v>
      </c>
      <c r="AH402" s="265">
        <f t="shared" si="335"/>
        <v>0</v>
      </c>
      <c r="AI402" s="265">
        <f t="shared" si="335"/>
        <v>0</v>
      </c>
      <c r="AJ402" s="278">
        <f t="shared" si="335"/>
        <v>0</v>
      </c>
      <c r="AK402" s="278">
        <f t="shared" si="322"/>
        <v>2032</v>
      </c>
      <c r="AL402" s="260">
        <f t="shared" si="288"/>
        <v>0</v>
      </c>
      <c r="AM402" s="260">
        <f t="shared" si="323"/>
        <v>0</v>
      </c>
      <c r="AN402" s="260">
        <f t="shared" si="324"/>
        <v>1</v>
      </c>
      <c r="AO402" s="259">
        <f t="shared" si="325"/>
        <v>0</v>
      </c>
      <c r="AP402" s="261">
        <f t="shared" si="326"/>
        <v>0.6</v>
      </c>
      <c r="AQ402" s="259">
        <f t="shared" si="333"/>
        <v>0</v>
      </c>
      <c r="AR402" s="259">
        <f t="shared" si="327"/>
        <v>1</v>
      </c>
      <c r="AS402" s="262">
        <f t="shared" si="299"/>
        <v>4.0000000000000002E-4</v>
      </c>
      <c r="AT402" s="259">
        <f t="shared" si="300"/>
        <v>0</v>
      </c>
      <c r="AU402" s="259">
        <f t="shared" si="328"/>
        <v>0</v>
      </c>
      <c r="AV402" s="260">
        <f t="shared" si="301"/>
        <v>0</v>
      </c>
      <c r="AW402" s="259">
        <f t="shared" si="329"/>
        <v>0</v>
      </c>
      <c r="AX402" s="259">
        <f t="shared" si="289"/>
        <v>0</v>
      </c>
      <c r="AY402" s="259">
        <f t="shared" si="330"/>
        <v>0</v>
      </c>
      <c r="AZ402" s="92">
        <f t="shared" si="331"/>
        <v>0</v>
      </c>
      <c r="BA402" s="266">
        <f t="shared" si="290"/>
        <v>0</v>
      </c>
      <c r="BB402" s="92">
        <f t="shared" si="332"/>
        <v>0</v>
      </c>
    </row>
    <row r="403" spans="1:54" x14ac:dyDescent="0.2">
      <c r="A403" s="278">
        <f t="shared" si="291"/>
        <v>2032</v>
      </c>
      <c r="B403" s="123">
        <f t="shared" si="306"/>
        <v>14</v>
      </c>
      <c r="C403" s="257">
        <f t="shared" si="334"/>
        <v>18</v>
      </c>
      <c r="D403" s="258">
        <f t="shared" si="334"/>
        <v>0</v>
      </c>
      <c r="E403" s="259">
        <f t="shared" si="334"/>
        <v>0</v>
      </c>
      <c r="F403" s="260">
        <f t="shared" si="334"/>
        <v>0</v>
      </c>
      <c r="G403" s="259">
        <f t="shared" si="307"/>
        <v>0</v>
      </c>
      <c r="H403" s="260">
        <f t="shared" si="308"/>
        <v>0.6</v>
      </c>
      <c r="I403" s="259">
        <f t="shared" si="292"/>
        <v>0</v>
      </c>
      <c r="J403" s="259">
        <f t="shared" si="309"/>
        <v>1</v>
      </c>
      <c r="K403" s="261">
        <f t="shared" si="310"/>
        <v>1.05</v>
      </c>
      <c r="L403" s="259">
        <f t="shared" si="311"/>
        <v>1</v>
      </c>
      <c r="M403" s="262">
        <f t="shared" si="293"/>
        <v>1E-3</v>
      </c>
      <c r="N403" s="259">
        <f t="shared" si="294"/>
        <v>0</v>
      </c>
      <c r="O403" s="259">
        <f t="shared" si="312"/>
        <v>0</v>
      </c>
      <c r="P403" s="260">
        <f t="shared" si="295"/>
        <v>0</v>
      </c>
      <c r="Q403" s="259" t="b">
        <f t="shared" si="313"/>
        <v>0</v>
      </c>
      <c r="R403" s="260">
        <f t="shared" si="314"/>
        <v>0</v>
      </c>
      <c r="S403" s="259">
        <f t="shared" si="315"/>
        <v>0</v>
      </c>
      <c r="T403" s="259">
        <f t="shared" si="284"/>
        <v>0</v>
      </c>
      <c r="U403" s="259">
        <f t="shared" si="316"/>
        <v>0</v>
      </c>
      <c r="V403" s="259">
        <f t="shared" si="296"/>
        <v>0</v>
      </c>
      <c r="W403" s="262">
        <f t="shared" si="297"/>
        <v>1.4E-3</v>
      </c>
      <c r="X403" s="259">
        <f t="shared" si="317"/>
        <v>0</v>
      </c>
      <c r="Y403" s="260">
        <f t="shared" si="285"/>
        <v>0</v>
      </c>
      <c r="Z403" s="259">
        <f t="shared" si="318"/>
        <v>0</v>
      </c>
      <c r="AA403" s="259">
        <f t="shared" si="286"/>
        <v>0</v>
      </c>
      <c r="AB403" s="259">
        <f t="shared" si="319"/>
        <v>0</v>
      </c>
      <c r="AC403" s="263">
        <f t="shared" si="298"/>
        <v>0.2</v>
      </c>
      <c r="AD403" s="259">
        <f t="shared" si="320"/>
        <v>0</v>
      </c>
      <c r="AE403" s="259">
        <f t="shared" si="321"/>
        <v>990</v>
      </c>
      <c r="AF403" s="264">
        <f t="shared" si="335"/>
        <v>0</v>
      </c>
      <c r="AG403" s="265">
        <f t="shared" si="335"/>
        <v>0</v>
      </c>
      <c r="AH403" s="265">
        <f t="shared" si="335"/>
        <v>0</v>
      </c>
      <c r="AI403" s="265">
        <f t="shared" si="335"/>
        <v>0</v>
      </c>
      <c r="AJ403" s="278">
        <f t="shared" si="335"/>
        <v>0</v>
      </c>
      <c r="AK403" s="278">
        <f t="shared" si="322"/>
        <v>2032</v>
      </c>
      <c r="AL403" s="260">
        <f t="shared" si="288"/>
        <v>0</v>
      </c>
      <c r="AM403" s="260">
        <f t="shared" si="323"/>
        <v>0</v>
      </c>
      <c r="AN403" s="260">
        <f t="shared" si="324"/>
        <v>1</v>
      </c>
      <c r="AO403" s="259">
        <f t="shared" si="325"/>
        <v>0</v>
      </c>
      <c r="AP403" s="261">
        <f t="shared" si="326"/>
        <v>0.6</v>
      </c>
      <c r="AQ403" s="259">
        <f t="shared" si="333"/>
        <v>0</v>
      </c>
      <c r="AR403" s="259">
        <f t="shared" si="327"/>
        <v>1</v>
      </c>
      <c r="AS403" s="262">
        <f t="shared" si="299"/>
        <v>4.0000000000000002E-4</v>
      </c>
      <c r="AT403" s="259">
        <f t="shared" si="300"/>
        <v>0</v>
      </c>
      <c r="AU403" s="259">
        <f t="shared" si="328"/>
        <v>0</v>
      </c>
      <c r="AV403" s="260">
        <f t="shared" si="301"/>
        <v>0</v>
      </c>
      <c r="AW403" s="259">
        <f t="shared" si="329"/>
        <v>0</v>
      </c>
      <c r="AX403" s="259">
        <f t="shared" si="289"/>
        <v>0</v>
      </c>
      <c r="AY403" s="259">
        <f t="shared" si="330"/>
        <v>0</v>
      </c>
      <c r="AZ403" s="92">
        <f t="shared" si="331"/>
        <v>0</v>
      </c>
      <c r="BA403" s="266">
        <f t="shared" si="290"/>
        <v>0</v>
      </c>
      <c r="BB403" s="92">
        <f t="shared" si="332"/>
        <v>0</v>
      </c>
    </row>
    <row r="404" spans="1:54" x14ac:dyDescent="0.2">
      <c r="A404" s="278">
        <f t="shared" si="291"/>
        <v>2032</v>
      </c>
      <c r="B404" s="123">
        <f t="shared" si="306"/>
        <v>14</v>
      </c>
      <c r="C404" s="257">
        <f t="shared" si="334"/>
        <v>19</v>
      </c>
      <c r="D404" s="258">
        <f t="shared" si="334"/>
        <v>0</v>
      </c>
      <c r="E404" s="259">
        <f t="shared" si="334"/>
        <v>0</v>
      </c>
      <c r="F404" s="260">
        <f t="shared" si="334"/>
        <v>0</v>
      </c>
      <c r="G404" s="259">
        <f t="shared" si="307"/>
        <v>0</v>
      </c>
      <c r="H404" s="260">
        <f t="shared" si="308"/>
        <v>0.6</v>
      </c>
      <c r="I404" s="259">
        <f t="shared" si="292"/>
        <v>0</v>
      </c>
      <c r="J404" s="259">
        <f t="shared" si="309"/>
        <v>1</v>
      </c>
      <c r="K404" s="261">
        <f t="shared" si="310"/>
        <v>1.05</v>
      </c>
      <c r="L404" s="259">
        <f t="shared" si="311"/>
        <v>1</v>
      </c>
      <c r="M404" s="262">
        <f t="shared" si="293"/>
        <v>1E-3</v>
      </c>
      <c r="N404" s="259">
        <f t="shared" si="294"/>
        <v>0</v>
      </c>
      <c r="O404" s="259">
        <f t="shared" si="312"/>
        <v>0</v>
      </c>
      <c r="P404" s="260">
        <f t="shared" si="295"/>
        <v>0</v>
      </c>
      <c r="Q404" s="259" t="b">
        <f t="shared" si="313"/>
        <v>0</v>
      </c>
      <c r="R404" s="260">
        <f t="shared" si="314"/>
        <v>0</v>
      </c>
      <c r="S404" s="259">
        <f t="shared" si="315"/>
        <v>0</v>
      </c>
      <c r="T404" s="259">
        <f t="shared" si="284"/>
        <v>0</v>
      </c>
      <c r="U404" s="259">
        <f t="shared" si="316"/>
        <v>0</v>
      </c>
      <c r="V404" s="259">
        <f t="shared" si="296"/>
        <v>0</v>
      </c>
      <c r="W404" s="262">
        <f t="shared" si="297"/>
        <v>1.4E-3</v>
      </c>
      <c r="X404" s="259">
        <f t="shared" si="317"/>
        <v>0</v>
      </c>
      <c r="Y404" s="260">
        <f t="shared" si="285"/>
        <v>0</v>
      </c>
      <c r="Z404" s="259">
        <f t="shared" si="318"/>
        <v>0</v>
      </c>
      <c r="AA404" s="259">
        <f t="shared" si="286"/>
        <v>0</v>
      </c>
      <c r="AB404" s="259">
        <f t="shared" si="319"/>
        <v>0</v>
      </c>
      <c r="AC404" s="263">
        <f t="shared" si="298"/>
        <v>0.2</v>
      </c>
      <c r="AD404" s="259">
        <f t="shared" si="320"/>
        <v>0</v>
      </c>
      <c r="AE404" s="259">
        <f t="shared" si="321"/>
        <v>990</v>
      </c>
      <c r="AF404" s="264">
        <f t="shared" si="335"/>
        <v>0</v>
      </c>
      <c r="AG404" s="265">
        <f t="shared" si="335"/>
        <v>0</v>
      </c>
      <c r="AH404" s="265">
        <f t="shared" si="335"/>
        <v>0</v>
      </c>
      <c r="AI404" s="265">
        <f t="shared" si="335"/>
        <v>0</v>
      </c>
      <c r="AJ404" s="278">
        <f t="shared" si="335"/>
        <v>0</v>
      </c>
      <c r="AK404" s="278">
        <f t="shared" si="322"/>
        <v>2032</v>
      </c>
      <c r="AL404" s="260">
        <f t="shared" si="288"/>
        <v>0</v>
      </c>
      <c r="AM404" s="260">
        <f t="shared" si="323"/>
        <v>0</v>
      </c>
      <c r="AN404" s="260">
        <f t="shared" si="324"/>
        <v>1</v>
      </c>
      <c r="AO404" s="259">
        <f t="shared" si="325"/>
        <v>0</v>
      </c>
      <c r="AP404" s="261">
        <f t="shared" si="326"/>
        <v>0.6</v>
      </c>
      <c r="AQ404" s="259">
        <f t="shared" si="333"/>
        <v>0</v>
      </c>
      <c r="AR404" s="259">
        <f t="shared" si="327"/>
        <v>1</v>
      </c>
      <c r="AS404" s="262">
        <f t="shared" si="299"/>
        <v>4.0000000000000002E-4</v>
      </c>
      <c r="AT404" s="259">
        <f t="shared" si="300"/>
        <v>0</v>
      </c>
      <c r="AU404" s="259">
        <f t="shared" si="328"/>
        <v>0</v>
      </c>
      <c r="AV404" s="260">
        <f t="shared" si="301"/>
        <v>0</v>
      </c>
      <c r="AW404" s="259">
        <f t="shared" si="329"/>
        <v>0</v>
      </c>
      <c r="AX404" s="259">
        <f t="shared" si="289"/>
        <v>0</v>
      </c>
      <c r="AY404" s="259">
        <f t="shared" si="330"/>
        <v>0</v>
      </c>
      <c r="AZ404" s="92">
        <f t="shared" si="331"/>
        <v>0</v>
      </c>
      <c r="BA404" s="266">
        <f t="shared" si="290"/>
        <v>0</v>
      </c>
      <c r="BB404" s="92">
        <f t="shared" si="332"/>
        <v>0</v>
      </c>
    </row>
    <row r="405" spans="1:54" x14ac:dyDescent="0.2">
      <c r="A405" s="278">
        <f t="shared" si="291"/>
        <v>2032</v>
      </c>
      <c r="B405" s="123">
        <f t="shared" si="306"/>
        <v>14</v>
      </c>
      <c r="C405" s="257">
        <f t="shared" si="334"/>
        <v>20</v>
      </c>
      <c r="D405" s="258">
        <f t="shared" si="334"/>
        <v>0</v>
      </c>
      <c r="E405" s="259">
        <f t="shared" si="334"/>
        <v>0</v>
      </c>
      <c r="F405" s="260">
        <f t="shared" si="334"/>
        <v>0</v>
      </c>
      <c r="G405" s="259">
        <f t="shared" si="307"/>
        <v>0</v>
      </c>
      <c r="H405" s="260">
        <f t="shared" si="308"/>
        <v>0.6</v>
      </c>
      <c r="I405" s="259">
        <f t="shared" si="292"/>
        <v>0</v>
      </c>
      <c r="J405" s="259">
        <f t="shared" si="309"/>
        <v>1</v>
      </c>
      <c r="K405" s="261">
        <f t="shared" si="310"/>
        <v>1.05</v>
      </c>
      <c r="L405" s="259">
        <f t="shared" si="311"/>
        <v>1</v>
      </c>
      <c r="M405" s="262">
        <f t="shared" si="293"/>
        <v>1E-3</v>
      </c>
      <c r="N405" s="259">
        <f t="shared" si="294"/>
        <v>0</v>
      </c>
      <c r="O405" s="259">
        <f t="shared" si="312"/>
        <v>0</v>
      </c>
      <c r="P405" s="260">
        <f t="shared" si="295"/>
        <v>0</v>
      </c>
      <c r="Q405" s="259" t="b">
        <f t="shared" si="313"/>
        <v>0</v>
      </c>
      <c r="R405" s="260">
        <f t="shared" si="314"/>
        <v>0</v>
      </c>
      <c r="S405" s="259">
        <f t="shared" si="315"/>
        <v>0</v>
      </c>
      <c r="T405" s="259">
        <f t="shared" si="284"/>
        <v>0</v>
      </c>
      <c r="U405" s="259">
        <f t="shared" si="316"/>
        <v>0</v>
      </c>
      <c r="V405" s="259">
        <f t="shared" si="296"/>
        <v>0</v>
      </c>
      <c r="W405" s="262">
        <f t="shared" si="297"/>
        <v>1.4E-3</v>
      </c>
      <c r="X405" s="259">
        <f t="shared" si="317"/>
        <v>0</v>
      </c>
      <c r="Y405" s="260">
        <f t="shared" si="285"/>
        <v>0</v>
      </c>
      <c r="Z405" s="259">
        <f t="shared" si="318"/>
        <v>0</v>
      </c>
      <c r="AA405" s="259">
        <f t="shared" si="286"/>
        <v>0</v>
      </c>
      <c r="AB405" s="259">
        <f t="shared" si="319"/>
        <v>0</v>
      </c>
      <c r="AC405" s="263">
        <f t="shared" si="298"/>
        <v>0.2</v>
      </c>
      <c r="AD405" s="259">
        <f t="shared" si="320"/>
        <v>0</v>
      </c>
      <c r="AE405" s="259">
        <f t="shared" si="321"/>
        <v>990</v>
      </c>
      <c r="AF405" s="264">
        <f t="shared" si="335"/>
        <v>0</v>
      </c>
      <c r="AG405" s="265">
        <f t="shared" si="335"/>
        <v>0</v>
      </c>
      <c r="AH405" s="265">
        <f t="shared" si="335"/>
        <v>0</v>
      </c>
      <c r="AI405" s="265">
        <f t="shared" si="335"/>
        <v>0</v>
      </c>
      <c r="AJ405" s="278">
        <f t="shared" si="335"/>
        <v>0</v>
      </c>
      <c r="AK405" s="278">
        <f t="shared" si="322"/>
        <v>2032</v>
      </c>
      <c r="AL405" s="260">
        <f t="shared" si="288"/>
        <v>0</v>
      </c>
      <c r="AM405" s="260">
        <f t="shared" si="323"/>
        <v>0</v>
      </c>
      <c r="AN405" s="260">
        <f t="shared" si="324"/>
        <v>1</v>
      </c>
      <c r="AO405" s="259">
        <f t="shared" si="325"/>
        <v>0</v>
      </c>
      <c r="AP405" s="261">
        <f t="shared" si="326"/>
        <v>0.6</v>
      </c>
      <c r="AQ405" s="259">
        <f t="shared" si="333"/>
        <v>0</v>
      </c>
      <c r="AR405" s="259">
        <f t="shared" si="327"/>
        <v>1</v>
      </c>
      <c r="AS405" s="262">
        <f t="shared" si="299"/>
        <v>4.0000000000000002E-4</v>
      </c>
      <c r="AT405" s="259">
        <f t="shared" si="300"/>
        <v>0</v>
      </c>
      <c r="AU405" s="259">
        <f t="shared" si="328"/>
        <v>0</v>
      </c>
      <c r="AV405" s="260">
        <f t="shared" si="301"/>
        <v>0</v>
      </c>
      <c r="AW405" s="259">
        <f t="shared" si="329"/>
        <v>0</v>
      </c>
      <c r="AX405" s="259">
        <f t="shared" si="289"/>
        <v>0</v>
      </c>
      <c r="AY405" s="259">
        <f t="shared" si="330"/>
        <v>0</v>
      </c>
      <c r="AZ405" s="92">
        <f t="shared" si="331"/>
        <v>0</v>
      </c>
      <c r="BA405" s="266">
        <f t="shared" si="290"/>
        <v>0</v>
      </c>
      <c r="BB405" s="92">
        <f t="shared" si="332"/>
        <v>0</v>
      </c>
    </row>
    <row r="406" spans="1:54" x14ac:dyDescent="0.2">
      <c r="A406" s="278">
        <f t="shared" si="291"/>
        <v>2032</v>
      </c>
      <c r="B406" s="123">
        <f t="shared" si="306"/>
        <v>14</v>
      </c>
      <c r="C406" s="257">
        <f t="shared" ref="C406:F421" si="336">C381</f>
        <v>21</v>
      </c>
      <c r="D406" s="258">
        <f t="shared" si="336"/>
        <v>0</v>
      </c>
      <c r="E406" s="259">
        <f t="shared" si="336"/>
        <v>0</v>
      </c>
      <c r="F406" s="260">
        <f t="shared" si="336"/>
        <v>0</v>
      </c>
      <c r="G406" s="259">
        <f t="shared" si="307"/>
        <v>0</v>
      </c>
      <c r="H406" s="260">
        <f t="shared" si="308"/>
        <v>0.6</v>
      </c>
      <c r="I406" s="259">
        <f t="shared" si="292"/>
        <v>0</v>
      </c>
      <c r="J406" s="259">
        <f t="shared" si="309"/>
        <v>1</v>
      </c>
      <c r="K406" s="261">
        <f t="shared" si="310"/>
        <v>1.05</v>
      </c>
      <c r="L406" s="259">
        <f t="shared" si="311"/>
        <v>1</v>
      </c>
      <c r="M406" s="262">
        <f t="shared" si="293"/>
        <v>1E-3</v>
      </c>
      <c r="N406" s="259">
        <f t="shared" si="294"/>
        <v>0</v>
      </c>
      <c r="O406" s="259">
        <f t="shared" si="312"/>
        <v>0</v>
      </c>
      <c r="P406" s="260">
        <f t="shared" si="295"/>
        <v>0</v>
      </c>
      <c r="Q406" s="259" t="b">
        <f t="shared" si="313"/>
        <v>0</v>
      </c>
      <c r="R406" s="260">
        <f t="shared" si="314"/>
        <v>0</v>
      </c>
      <c r="S406" s="259">
        <f t="shared" si="315"/>
        <v>0</v>
      </c>
      <c r="T406" s="259">
        <f t="shared" ref="T406:T435" si="337">IF(U381&lt;&gt;0,U381/(1-R381)*(1-R406),O381*(1-R406))*$K406</f>
        <v>0</v>
      </c>
      <c r="U406" s="259">
        <f t="shared" si="316"/>
        <v>0</v>
      </c>
      <c r="V406" s="259">
        <f t="shared" si="296"/>
        <v>0</v>
      </c>
      <c r="W406" s="262">
        <f t="shared" si="297"/>
        <v>1.4E-3</v>
      </c>
      <c r="X406" s="259">
        <f t="shared" si="317"/>
        <v>0</v>
      </c>
      <c r="Y406" s="260">
        <f t="shared" ref="Y406:Y435" si="338">Y381</f>
        <v>0</v>
      </c>
      <c r="Z406" s="259">
        <f t="shared" si="318"/>
        <v>0</v>
      </c>
      <c r="AA406" s="259">
        <f t="shared" ref="AA406:AA435" si="339">IF(AB381&lt;&gt;0,AB381/(1-Y381)*(1-Y406),X381*(1-Y406))*$K406</f>
        <v>0</v>
      </c>
      <c r="AB406" s="259">
        <f t="shared" si="319"/>
        <v>0</v>
      </c>
      <c r="AC406" s="263">
        <f t="shared" si="298"/>
        <v>0.2</v>
      </c>
      <c r="AD406" s="259">
        <f t="shared" si="320"/>
        <v>0</v>
      </c>
      <c r="AE406" s="259">
        <f t="shared" si="321"/>
        <v>990</v>
      </c>
      <c r="AF406" s="264">
        <f t="shared" ref="AF406:AJ421" si="340">AF381</f>
        <v>0</v>
      </c>
      <c r="AG406" s="265">
        <f t="shared" si="340"/>
        <v>0</v>
      </c>
      <c r="AH406" s="265">
        <f t="shared" si="340"/>
        <v>0</v>
      </c>
      <c r="AI406" s="265">
        <f t="shared" si="340"/>
        <v>0</v>
      </c>
      <c r="AJ406" s="278">
        <f t="shared" si="340"/>
        <v>0</v>
      </c>
      <c r="AK406" s="278">
        <f t="shared" si="322"/>
        <v>2032</v>
      </c>
      <c r="AL406" s="260">
        <f t="shared" ref="AL406:AL435" si="341">AL381</f>
        <v>0</v>
      </c>
      <c r="AM406" s="260">
        <f t="shared" si="323"/>
        <v>0</v>
      </c>
      <c r="AN406" s="260">
        <f t="shared" si="324"/>
        <v>1</v>
      </c>
      <c r="AO406" s="259">
        <f t="shared" si="325"/>
        <v>0</v>
      </c>
      <c r="AP406" s="261">
        <f t="shared" si="326"/>
        <v>0.6</v>
      </c>
      <c r="AQ406" s="259">
        <f t="shared" si="333"/>
        <v>0</v>
      </c>
      <c r="AR406" s="259">
        <f t="shared" si="327"/>
        <v>1</v>
      </c>
      <c r="AS406" s="262">
        <f t="shared" si="299"/>
        <v>4.0000000000000002E-4</v>
      </c>
      <c r="AT406" s="259">
        <f t="shared" si="300"/>
        <v>0</v>
      </c>
      <c r="AU406" s="259">
        <f t="shared" si="328"/>
        <v>0</v>
      </c>
      <c r="AV406" s="260">
        <f t="shared" si="301"/>
        <v>0</v>
      </c>
      <c r="AW406" s="259">
        <f t="shared" si="329"/>
        <v>0</v>
      </c>
      <c r="AX406" s="259">
        <f t="shared" ref="AX406:AX435" si="342">IF(AY381&lt;&gt;0,AY381/(1-AV381)*(1-AV406),AU381*(1-AV406))*$K406</f>
        <v>0</v>
      </c>
      <c r="AY406" s="259">
        <f t="shared" si="330"/>
        <v>0</v>
      </c>
      <c r="AZ406" s="92">
        <f t="shared" si="331"/>
        <v>0</v>
      </c>
      <c r="BA406" s="266">
        <f t="shared" ref="BA406:BA435" si="343">BA381</f>
        <v>0</v>
      </c>
      <c r="BB406" s="92">
        <f t="shared" si="332"/>
        <v>0</v>
      </c>
    </row>
    <row r="407" spans="1:54" x14ac:dyDescent="0.2">
      <c r="A407" s="278">
        <f t="shared" si="291"/>
        <v>2032</v>
      </c>
      <c r="B407" s="123">
        <f t="shared" si="306"/>
        <v>14</v>
      </c>
      <c r="C407" s="257">
        <f t="shared" si="336"/>
        <v>22</v>
      </c>
      <c r="D407" s="258">
        <f t="shared" si="336"/>
        <v>0</v>
      </c>
      <c r="E407" s="259">
        <f t="shared" si="336"/>
        <v>0</v>
      </c>
      <c r="F407" s="260">
        <f t="shared" si="336"/>
        <v>0</v>
      </c>
      <c r="G407" s="259">
        <f t="shared" si="307"/>
        <v>0</v>
      </c>
      <c r="H407" s="260">
        <f t="shared" si="308"/>
        <v>0.6</v>
      </c>
      <c r="I407" s="259">
        <f t="shared" si="292"/>
        <v>0</v>
      </c>
      <c r="J407" s="259">
        <f t="shared" si="309"/>
        <v>1</v>
      </c>
      <c r="K407" s="261">
        <f t="shared" si="310"/>
        <v>1.05</v>
      </c>
      <c r="L407" s="259">
        <f t="shared" si="311"/>
        <v>1</v>
      </c>
      <c r="M407" s="262">
        <f t="shared" si="293"/>
        <v>1E-3</v>
      </c>
      <c r="N407" s="259">
        <f t="shared" si="294"/>
        <v>0</v>
      </c>
      <c r="O407" s="259">
        <f t="shared" si="312"/>
        <v>0</v>
      </c>
      <c r="P407" s="260">
        <f t="shared" si="295"/>
        <v>0</v>
      </c>
      <c r="Q407" s="259" t="b">
        <f t="shared" si="313"/>
        <v>0</v>
      </c>
      <c r="R407" s="260">
        <f t="shared" si="314"/>
        <v>0</v>
      </c>
      <c r="S407" s="259">
        <f t="shared" si="315"/>
        <v>0</v>
      </c>
      <c r="T407" s="259">
        <f t="shared" si="337"/>
        <v>0</v>
      </c>
      <c r="U407" s="259">
        <f t="shared" si="316"/>
        <v>0</v>
      </c>
      <c r="V407" s="259">
        <f t="shared" si="296"/>
        <v>0</v>
      </c>
      <c r="W407" s="262">
        <f t="shared" si="297"/>
        <v>1.4E-3</v>
      </c>
      <c r="X407" s="259">
        <f t="shared" si="317"/>
        <v>0</v>
      </c>
      <c r="Y407" s="260">
        <f t="shared" si="338"/>
        <v>0</v>
      </c>
      <c r="Z407" s="259">
        <f t="shared" si="318"/>
        <v>0</v>
      </c>
      <c r="AA407" s="259">
        <f t="shared" si="339"/>
        <v>0</v>
      </c>
      <c r="AB407" s="259">
        <f t="shared" si="319"/>
        <v>0</v>
      </c>
      <c r="AC407" s="263">
        <f t="shared" si="298"/>
        <v>0.2</v>
      </c>
      <c r="AD407" s="259">
        <f t="shared" si="320"/>
        <v>0</v>
      </c>
      <c r="AE407" s="259">
        <f t="shared" si="321"/>
        <v>990</v>
      </c>
      <c r="AF407" s="264">
        <f t="shared" si="340"/>
        <v>0</v>
      </c>
      <c r="AG407" s="265">
        <f t="shared" si="340"/>
        <v>0</v>
      </c>
      <c r="AH407" s="265">
        <f t="shared" si="340"/>
        <v>0</v>
      </c>
      <c r="AI407" s="265">
        <f t="shared" si="340"/>
        <v>0</v>
      </c>
      <c r="AJ407" s="278">
        <f t="shared" si="340"/>
        <v>0</v>
      </c>
      <c r="AK407" s="278">
        <f t="shared" si="322"/>
        <v>2032</v>
      </c>
      <c r="AL407" s="260">
        <f t="shared" si="341"/>
        <v>0</v>
      </c>
      <c r="AM407" s="260">
        <f t="shared" si="323"/>
        <v>0</v>
      </c>
      <c r="AN407" s="260">
        <f t="shared" si="324"/>
        <v>1</v>
      </c>
      <c r="AO407" s="259">
        <f t="shared" si="325"/>
        <v>0</v>
      </c>
      <c r="AP407" s="261">
        <f t="shared" si="326"/>
        <v>0.6</v>
      </c>
      <c r="AQ407" s="259">
        <f t="shared" si="333"/>
        <v>0</v>
      </c>
      <c r="AR407" s="259">
        <f t="shared" si="327"/>
        <v>1</v>
      </c>
      <c r="AS407" s="262">
        <f t="shared" si="299"/>
        <v>4.0000000000000002E-4</v>
      </c>
      <c r="AT407" s="259">
        <f t="shared" si="300"/>
        <v>0</v>
      </c>
      <c r="AU407" s="259">
        <f t="shared" si="328"/>
        <v>0</v>
      </c>
      <c r="AV407" s="260">
        <f t="shared" si="301"/>
        <v>0</v>
      </c>
      <c r="AW407" s="259">
        <f t="shared" si="329"/>
        <v>0</v>
      </c>
      <c r="AX407" s="259">
        <f t="shared" si="342"/>
        <v>0</v>
      </c>
      <c r="AY407" s="259">
        <f t="shared" si="330"/>
        <v>0</v>
      </c>
      <c r="AZ407" s="92">
        <f t="shared" si="331"/>
        <v>0</v>
      </c>
      <c r="BA407" s="266">
        <f t="shared" si="343"/>
        <v>0</v>
      </c>
      <c r="BB407" s="92">
        <f t="shared" si="332"/>
        <v>0</v>
      </c>
    </row>
    <row r="408" spans="1:54" x14ac:dyDescent="0.2">
      <c r="A408" s="278">
        <f t="shared" ref="A408:A435" si="344">A383+1</f>
        <v>2032</v>
      </c>
      <c r="B408" s="123">
        <f t="shared" si="306"/>
        <v>14</v>
      </c>
      <c r="C408" s="257">
        <f t="shared" si="336"/>
        <v>23</v>
      </c>
      <c r="D408" s="258">
        <f t="shared" si="336"/>
        <v>0</v>
      </c>
      <c r="E408" s="259">
        <f t="shared" si="336"/>
        <v>0</v>
      </c>
      <c r="F408" s="260">
        <f t="shared" si="336"/>
        <v>0</v>
      </c>
      <c r="G408" s="259">
        <f t="shared" si="307"/>
        <v>0</v>
      </c>
      <c r="H408" s="260">
        <f t="shared" si="308"/>
        <v>0.6</v>
      </c>
      <c r="I408" s="259">
        <f t="shared" ref="I408:I435" si="345">G408*H408</f>
        <v>0</v>
      </c>
      <c r="J408" s="259">
        <f t="shared" si="309"/>
        <v>1</v>
      </c>
      <c r="K408" s="261">
        <f t="shared" si="310"/>
        <v>1.05</v>
      </c>
      <c r="L408" s="259">
        <f t="shared" si="311"/>
        <v>1</v>
      </c>
      <c r="M408" s="262">
        <f t="shared" ref="M408:M435" si="346">INDEX($D$39:$D$42,L408)</f>
        <v>1E-3</v>
      </c>
      <c r="N408" s="259">
        <f t="shared" ref="N408:N435" si="347">INDEX($E$39:$E$42,L408)</f>
        <v>0</v>
      </c>
      <c r="O408" s="259">
        <f t="shared" si="312"/>
        <v>0</v>
      </c>
      <c r="P408" s="260">
        <f t="shared" ref="P408:P435" si="348">P383</f>
        <v>0</v>
      </c>
      <c r="Q408" s="259" t="b">
        <f t="shared" si="313"/>
        <v>0</v>
      </c>
      <c r="R408" s="260">
        <f t="shared" si="314"/>
        <v>0</v>
      </c>
      <c r="S408" s="259">
        <f t="shared" si="315"/>
        <v>0</v>
      </c>
      <c r="T408" s="259">
        <f t="shared" si="337"/>
        <v>0</v>
      </c>
      <c r="U408" s="259">
        <f t="shared" si="316"/>
        <v>0</v>
      </c>
      <c r="V408" s="259">
        <f t="shared" ref="V408:V435" si="349">V383</f>
        <v>0</v>
      </c>
      <c r="W408" s="262">
        <f t="shared" ref="W408:W435" si="350">$E$49</f>
        <v>1.4E-3</v>
      </c>
      <c r="X408" s="259">
        <f t="shared" si="317"/>
        <v>0</v>
      </c>
      <c r="Y408" s="260">
        <f t="shared" si="338"/>
        <v>0</v>
      </c>
      <c r="Z408" s="259">
        <f t="shared" si="318"/>
        <v>0</v>
      </c>
      <c r="AA408" s="259">
        <f t="shared" si="339"/>
        <v>0</v>
      </c>
      <c r="AB408" s="259">
        <f t="shared" si="319"/>
        <v>0</v>
      </c>
      <c r="AC408" s="263">
        <f t="shared" ref="AC408:AC435" si="351">$E$51</f>
        <v>0.2</v>
      </c>
      <c r="AD408" s="259">
        <f t="shared" si="320"/>
        <v>0</v>
      </c>
      <c r="AE408" s="259">
        <f t="shared" si="321"/>
        <v>990</v>
      </c>
      <c r="AF408" s="264">
        <f t="shared" si="340"/>
        <v>0</v>
      </c>
      <c r="AG408" s="265">
        <f t="shared" si="340"/>
        <v>0</v>
      </c>
      <c r="AH408" s="265">
        <f t="shared" si="340"/>
        <v>0</v>
      </c>
      <c r="AI408" s="265">
        <f t="shared" si="340"/>
        <v>0</v>
      </c>
      <c r="AJ408" s="278">
        <f t="shared" si="340"/>
        <v>0</v>
      </c>
      <c r="AK408" s="278">
        <f t="shared" si="322"/>
        <v>2032</v>
      </c>
      <c r="AL408" s="260">
        <f t="shared" si="341"/>
        <v>0</v>
      </c>
      <c r="AM408" s="260">
        <f t="shared" si="323"/>
        <v>0</v>
      </c>
      <c r="AN408" s="260">
        <f t="shared" si="324"/>
        <v>1</v>
      </c>
      <c r="AO408" s="259">
        <f t="shared" si="325"/>
        <v>0</v>
      </c>
      <c r="AP408" s="261">
        <f t="shared" si="326"/>
        <v>0.6</v>
      </c>
      <c r="AQ408" s="259">
        <f t="shared" si="333"/>
        <v>0</v>
      </c>
      <c r="AR408" s="259">
        <f t="shared" si="327"/>
        <v>1</v>
      </c>
      <c r="AS408" s="262">
        <f t="shared" ref="AS408:AS435" si="352">INDEX($I$39:$I$44,AR408)</f>
        <v>4.0000000000000002E-4</v>
      </c>
      <c r="AT408" s="259">
        <f t="shared" ref="AT408:AT435" si="353">INDEX($J$39:$J$44,AR408)</f>
        <v>0</v>
      </c>
      <c r="AU408" s="259">
        <f t="shared" si="328"/>
        <v>0</v>
      </c>
      <c r="AV408" s="260">
        <f t="shared" ref="AV408:AV435" si="354">AV383</f>
        <v>0</v>
      </c>
      <c r="AW408" s="259">
        <f t="shared" si="329"/>
        <v>0</v>
      </c>
      <c r="AX408" s="259">
        <f t="shared" si="342"/>
        <v>0</v>
      </c>
      <c r="AY408" s="259">
        <f t="shared" si="330"/>
        <v>0</v>
      </c>
      <c r="AZ408" s="92">
        <f t="shared" si="331"/>
        <v>0</v>
      </c>
      <c r="BA408" s="266">
        <f t="shared" si="343"/>
        <v>0</v>
      </c>
      <c r="BB408" s="92">
        <f t="shared" si="332"/>
        <v>0</v>
      </c>
    </row>
    <row r="409" spans="1:54" x14ac:dyDescent="0.2">
      <c r="A409" s="278">
        <f t="shared" si="344"/>
        <v>2032</v>
      </c>
      <c r="B409" s="123">
        <f t="shared" si="306"/>
        <v>14</v>
      </c>
      <c r="C409" s="257">
        <f t="shared" si="336"/>
        <v>24</v>
      </c>
      <c r="D409" s="258">
        <f t="shared" si="336"/>
        <v>0</v>
      </c>
      <c r="E409" s="259">
        <f t="shared" si="336"/>
        <v>0</v>
      </c>
      <c r="F409" s="260">
        <f t="shared" si="336"/>
        <v>0</v>
      </c>
      <c r="G409" s="259">
        <f t="shared" si="307"/>
        <v>0</v>
      </c>
      <c r="H409" s="260">
        <f t="shared" si="308"/>
        <v>0.6</v>
      </c>
      <c r="I409" s="259">
        <f t="shared" si="345"/>
        <v>0</v>
      </c>
      <c r="J409" s="259">
        <f t="shared" si="309"/>
        <v>1</v>
      </c>
      <c r="K409" s="261">
        <f t="shared" si="310"/>
        <v>1.05</v>
      </c>
      <c r="L409" s="259">
        <f t="shared" si="311"/>
        <v>1</v>
      </c>
      <c r="M409" s="262">
        <f t="shared" si="346"/>
        <v>1E-3</v>
      </c>
      <c r="N409" s="259">
        <f t="shared" si="347"/>
        <v>0</v>
      </c>
      <c r="O409" s="259">
        <f t="shared" si="312"/>
        <v>0</v>
      </c>
      <c r="P409" s="260">
        <f t="shared" si="348"/>
        <v>0</v>
      </c>
      <c r="Q409" s="259" t="b">
        <f t="shared" si="313"/>
        <v>0</v>
      </c>
      <c r="R409" s="260">
        <f t="shared" si="314"/>
        <v>0</v>
      </c>
      <c r="S409" s="259">
        <f t="shared" si="315"/>
        <v>0</v>
      </c>
      <c r="T409" s="259">
        <f t="shared" si="337"/>
        <v>0</v>
      </c>
      <c r="U409" s="259">
        <f t="shared" si="316"/>
        <v>0</v>
      </c>
      <c r="V409" s="259">
        <f t="shared" si="349"/>
        <v>0</v>
      </c>
      <c r="W409" s="262">
        <f t="shared" si="350"/>
        <v>1.4E-3</v>
      </c>
      <c r="X409" s="259">
        <f t="shared" si="317"/>
        <v>0</v>
      </c>
      <c r="Y409" s="260">
        <f t="shared" si="338"/>
        <v>0</v>
      </c>
      <c r="Z409" s="259">
        <f t="shared" si="318"/>
        <v>0</v>
      </c>
      <c r="AA409" s="259">
        <f t="shared" si="339"/>
        <v>0</v>
      </c>
      <c r="AB409" s="259">
        <f t="shared" si="319"/>
        <v>0</v>
      </c>
      <c r="AC409" s="263">
        <f t="shared" si="351"/>
        <v>0.2</v>
      </c>
      <c r="AD409" s="259">
        <f t="shared" si="320"/>
        <v>0</v>
      </c>
      <c r="AE409" s="259">
        <f t="shared" si="321"/>
        <v>990</v>
      </c>
      <c r="AF409" s="264">
        <f t="shared" si="340"/>
        <v>0</v>
      </c>
      <c r="AG409" s="265">
        <f t="shared" si="340"/>
        <v>0</v>
      </c>
      <c r="AH409" s="265">
        <f t="shared" si="340"/>
        <v>0</v>
      </c>
      <c r="AI409" s="265">
        <f t="shared" si="340"/>
        <v>0</v>
      </c>
      <c r="AJ409" s="278">
        <f t="shared" si="340"/>
        <v>0</v>
      </c>
      <c r="AK409" s="278">
        <f t="shared" si="322"/>
        <v>2032</v>
      </c>
      <c r="AL409" s="260">
        <f t="shared" si="341"/>
        <v>0</v>
      </c>
      <c r="AM409" s="260">
        <f t="shared" si="323"/>
        <v>0</v>
      </c>
      <c r="AN409" s="260">
        <f t="shared" si="324"/>
        <v>1</v>
      </c>
      <c r="AO409" s="259">
        <f t="shared" si="325"/>
        <v>0</v>
      </c>
      <c r="AP409" s="261">
        <f t="shared" si="326"/>
        <v>0.6</v>
      </c>
      <c r="AQ409" s="259">
        <f t="shared" si="333"/>
        <v>0</v>
      </c>
      <c r="AR409" s="259">
        <f t="shared" si="327"/>
        <v>1</v>
      </c>
      <c r="AS409" s="262">
        <f t="shared" si="352"/>
        <v>4.0000000000000002E-4</v>
      </c>
      <c r="AT409" s="259">
        <f t="shared" si="353"/>
        <v>0</v>
      </c>
      <c r="AU409" s="259">
        <f t="shared" si="328"/>
        <v>0</v>
      </c>
      <c r="AV409" s="260">
        <f t="shared" si="354"/>
        <v>0</v>
      </c>
      <c r="AW409" s="259">
        <f t="shared" si="329"/>
        <v>0</v>
      </c>
      <c r="AX409" s="259">
        <f t="shared" si="342"/>
        <v>0</v>
      </c>
      <c r="AY409" s="259">
        <f t="shared" si="330"/>
        <v>0</v>
      </c>
      <c r="AZ409" s="92">
        <f t="shared" si="331"/>
        <v>0</v>
      </c>
      <c r="BA409" s="266">
        <f t="shared" si="343"/>
        <v>0</v>
      </c>
      <c r="BB409" s="92">
        <f t="shared" si="332"/>
        <v>0</v>
      </c>
    </row>
    <row r="410" spans="1:54" x14ac:dyDescent="0.2">
      <c r="A410" s="278">
        <f t="shared" si="344"/>
        <v>2032</v>
      </c>
      <c r="B410" s="123">
        <f t="shared" si="306"/>
        <v>14</v>
      </c>
      <c r="C410" s="257">
        <f t="shared" si="336"/>
        <v>25</v>
      </c>
      <c r="D410" s="258">
        <f t="shared" si="336"/>
        <v>0</v>
      </c>
      <c r="E410" s="259">
        <f t="shared" si="336"/>
        <v>0</v>
      </c>
      <c r="F410" s="260">
        <f t="shared" si="336"/>
        <v>0</v>
      </c>
      <c r="G410" s="259">
        <f t="shared" si="307"/>
        <v>0</v>
      </c>
      <c r="H410" s="260">
        <f t="shared" si="308"/>
        <v>0.6</v>
      </c>
      <c r="I410" s="259">
        <f t="shared" si="345"/>
        <v>0</v>
      </c>
      <c r="J410" s="259">
        <f t="shared" si="309"/>
        <v>1</v>
      </c>
      <c r="K410" s="261">
        <f t="shared" si="310"/>
        <v>1.05</v>
      </c>
      <c r="L410" s="259">
        <f t="shared" si="311"/>
        <v>1</v>
      </c>
      <c r="M410" s="262">
        <f t="shared" si="346"/>
        <v>1E-3</v>
      </c>
      <c r="N410" s="259">
        <f t="shared" si="347"/>
        <v>0</v>
      </c>
      <c r="O410" s="259">
        <f t="shared" si="312"/>
        <v>0</v>
      </c>
      <c r="P410" s="260">
        <f t="shared" si="348"/>
        <v>0</v>
      </c>
      <c r="Q410" s="259" t="b">
        <f t="shared" si="313"/>
        <v>0</v>
      </c>
      <c r="R410" s="260">
        <f t="shared" si="314"/>
        <v>0</v>
      </c>
      <c r="S410" s="259">
        <f t="shared" si="315"/>
        <v>0</v>
      </c>
      <c r="T410" s="259">
        <f t="shared" si="337"/>
        <v>0</v>
      </c>
      <c r="U410" s="259">
        <f t="shared" si="316"/>
        <v>0</v>
      </c>
      <c r="V410" s="259">
        <f t="shared" si="349"/>
        <v>0</v>
      </c>
      <c r="W410" s="262">
        <f t="shared" si="350"/>
        <v>1.4E-3</v>
      </c>
      <c r="X410" s="259">
        <f t="shared" si="317"/>
        <v>0</v>
      </c>
      <c r="Y410" s="260">
        <f t="shared" si="338"/>
        <v>0</v>
      </c>
      <c r="Z410" s="259">
        <f t="shared" si="318"/>
        <v>0</v>
      </c>
      <c r="AA410" s="259">
        <f t="shared" si="339"/>
        <v>0</v>
      </c>
      <c r="AB410" s="259">
        <f t="shared" si="319"/>
        <v>0</v>
      </c>
      <c r="AC410" s="263">
        <f t="shared" si="351"/>
        <v>0.2</v>
      </c>
      <c r="AD410" s="259">
        <f t="shared" si="320"/>
        <v>0</v>
      </c>
      <c r="AE410" s="259">
        <f t="shared" si="321"/>
        <v>990</v>
      </c>
      <c r="AF410" s="264">
        <f t="shared" si="340"/>
        <v>0</v>
      </c>
      <c r="AG410" s="265">
        <f t="shared" si="340"/>
        <v>0</v>
      </c>
      <c r="AH410" s="265">
        <f t="shared" si="340"/>
        <v>0</v>
      </c>
      <c r="AI410" s="265">
        <f t="shared" si="340"/>
        <v>0</v>
      </c>
      <c r="AJ410" s="278">
        <f t="shared" si="340"/>
        <v>0</v>
      </c>
      <c r="AK410" s="278">
        <f t="shared" si="322"/>
        <v>2032</v>
      </c>
      <c r="AL410" s="260">
        <f t="shared" si="341"/>
        <v>0</v>
      </c>
      <c r="AM410" s="260">
        <f t="shared" si="323"/>
        <v>0</v>
      </c>
      <c r="AN410" s="260">
        <f t="shared" si="324"/>
        <v>1</v>
      </c>
      <c r="AO410" s="259">
        <f t="shared" si="325"/>
        <v>0</v>
      </c>
      <c r="AP410" s="261">
        <f t="shared" si="326"/>
        <v>0.6</v>
      </c>
      <c r="AQ410" s="259">
        <f t="shared" si="333"/>
        <v>0</v>
      </c>
      <c r="AR410" s="259">
        <f t="shared" si="327"/>
        <v>1</v>
      </c>
      <c r="AS410" s="262">
        <f t="shared" si="352"/>
        <v>4.0000000000000002E-4</v>
      </c>
      <c r="AT410" s="259">
        <f t="shared" si="353"/>
        <v>0</v>
      </c>
      <c r="AU410" s="259">
        <f t="shared" si="328"/>
        <v>0</v>
      </c>
      <c r="AV410" s="260">
        <f t="shared" si="354"/>
        <v>0</v>
      </c>
      <c r="AW410" s="259">
        <f t="shared" si="329"/>
        <v>0</v>
      </c>
      <c r="AX410" s="259">
        <f t="shared" si="342"/>
        <v>0</v>
      </c>
      <c r="AY410" s="259">
        <f t="shared" si="330"/>
        <v>0</v>
      </c>
      <c r="AZ410" s="92">
        <f t="shared" si="331"/>
        <v>0</v>
      </c>
      <c r="BA410" s="266">
        <f t="shared" si="343"/>
        <v>0</v>
      </c>
      <c r="BB410" s="92">
        <f t="shared" si="332"/>
        <v>0</v>
      </c>
    </row>
    <row r="411" spans="1:54" x14ac:dyDescent="0.2">
      <c r="A411" s="267">
        <f t="shared" si="344"/>
        <v>2033</v>
      </c>
      <c r="B411" s="128">
        <f t="shared" si="306"/>
        <v>15</v>
      </c>
      <c r="C411" s="268">
        <f t="shared" si="336"/>
        <v>1</v>
      </c>
      <c r="D411" s="269" t="str">
        <f t="shared" si="336"/>
        <v>단A</v>
      </c>
      <c r="E411" s="270">
        <f t="shared" si="336"/>
        <v>1200000</v>
      </c>
      <c r="F411" s="271">
        <f t="shared" si="336"/>
        <v>0.1</v>
      </c>
      <c r="G411" s="270">
        <f t="shared" si="307"/>
        <v>4556998.0029988969</v>
      </c>
      <c r="H411" s="271">
        <f t="shared" si="308"/>
        <v>0.6</v>
      </c>
      <c r="I411" s="270">
        <f t="shared" si="345"/>
        <v>2734198.8017993378</v>
      </c>
      <c r="J411" s="270">
        <f t="shared" si="309"/>
        <v>3</v>
      </c>
      <c r="K411" s="272">
        <f t="shared" si="310"/>
        <v>1.3</v>
      </c>
      <c r="L411" s="270">
        <f t="shared" si="311"/>
        <v>4</v>
      </c>
      <c r="M411" s="273">
        <f t="shared" si="346"/>
        <v>4.0000000000000001E-3</v>
      </c>
      <c r="N411" s="270">
        <f t="shared" si="347"/>
        <v>630</v>
      </c>
      <c r="O411" s="270">
        <f t="shared" si="312"/>
        <v>10306.795207197352</v>
      </c>
      <c r="P411" s="271">
        <f t="shared" si="348"/>
        <v>0.5</v>
      </c>
      <c r="Q411" s="270" t="b">
        <f t="shared" si="313"/>
        <v>0</v>
      </c>
      <c r="R411" s="271">
        <f t="shared" si="314"/>
        <v>0.5</v>
      </c>
      <c r="S411" s="270">
        <f t="shared" si="315"/>
        <v>5153.3976035986761</v>
      </c>
      <c r="T411" s="270">
        <f t="shared" si="337"/>
        <v>6053.1517133438892</v>
      </c>
      <c r="U411" s="270">
        <f t="shared" si="316"/>
        <v>5153.3976035986761</v>
      </c>
      <c r="V411" s="270" t="b">
        <f t="shared" si="349"/>
        <v>1</v>
      </c>
      <c r="W411" s="273">
        <f t="shared" si="350"/>
        <v>1.4E-3</v>
      </c>
      <c r="X411" s="270">
        <f t="shared" si="317"/>
        <v>3827.8783225190728</v>
      </c>
      <c r="Y411" s="271">
        <f t="shared" si="338"/>
        <v>0.5</v>
      </c>
      <c r="Z411" s="270">
        <f t="shared" si="318"/>
        <v>1913.9391612595364</v>
      </c>
      <c r="AA411" s="270">
        <f t="shared" si="339"/>
        <v>2261.928099670361</v>
      </c>
      <c r="AB411" s="270">
        <f t="shared" si="319"/>
        <v>1913.9391612595364</v>
      </c>
      <c r="AC411" s="274">
        <f t="shared" si="351"/>
        <v>0.2</v>
      </c>
      <c r="AD411" s="270">
        <f t="shared" si="320"/>
        <v>1030.6795207197354</v>
      </c>
      <c r="AE411" s="270">
        <f t="shared" si="321"/>
        <v>1010</v>
      </c>
      <c r="AF411" s="275">
        <f t="shared" si="340"/>
        <v>20</v>
      </c>
      <c r="AG411" s="276">
        <f t="shared" si="340"/>
        <v>1</v>
      </c>
      <c r="AH411" s="276">
        <f t="shared" si="340"/>
        <v>1.1000000000000001</v>
      </c>
      <c r="AI411" s="276">
        <f t="shared" si="340"/>
        <v>1.25</v>
      </c>
      <c r="AJ411" s="267">
        <f t="shared" si="340"/>
        <v>2010</v>
      </c>
      <c r="AK411" s="267">
        <f t="shared" si="322"/>
        <v>23</v>
      </c>
      <c r="AL411" s="271">
        <f t="shared" si="341"/>
        <v>0.02</v>
      </c>
      <c r="AM411" s="271">
        <f t="shared" si="323"/>
        <v>0.19999999999999996</v>
      </c>
      <c r="AN411" s="271">
        <f t="shared" si="324"/>
        <v>0.54</v>
      </c>
      <c r="AO411" s="270">
        <f t="shared" si="325"/>
        <v>14998.500000000002</v>
      </c>
      <c r="AP411" s="272">
        <f t="shared" si="326"/>
        <v>0.6</v>
      </c>
      <c r="AQ411" s="270">
        <f t="shared" si="333"/>
        <v>8999.1</v>
      </c>
      <c r="AR411" s="270">
        <f t="shared" si="327"/>
        <v>2</v>
      </c>
      <c r="AS411" s="273">
        <f t="shared" si="352"/>
        <v>5.0000000000000001E-4</v>
      </c>
      <c r="AT411" s="270">
        <f t="shared" si="353"/>
        <v>0.60000000000000009</v>
      </c>
      <c r="AU411" s="270">
        <f t="shared" si="328"/>
        <v>3.8995500000000001</v>
      </c>
      <c r="AV411" s="271">
        <f t="shared" si="354"/>
        <v>0</v>
      </c>
      <c r="AW411" s="270">
        <f t="shared" si="329"/>
        <v>3.8995500000000001</v>
      </c>
      <c r="AX411" s="270">
        <f t="shared" si="342"/>
        <v>5.1659400000000009</v>
      </c>
      <c r="AY411" s="270">
        <f t="shared" si="330"/>
        <v>3.8995500000000001</v>
      </c>
      <c r="AZ411" s="129">
        <f t="shared" si="331"/>
        <v>8101.9158355779482</v>
      </c>
      <c r="BA411" s="277">
        <f t="shared" si="343"/>
        <v>1</v>
      </c>
      <c r="BB411" s="129">
        <f t="shared" si="332"/>
        <v>8101.9158355779482</v>
      </c>
    </row>
    <row r="412" spans="1:54" x14ac:dyDescent="0.2">
      <c r="A412" s="278">
        <f t="shared" si="344"/>
        <v>2033</v>
      </c>
      <c r="B412" s="123">
        <f t="shared" si="306"/>
        <v>15</v>
      </c>
      <c r="C412" s="257">
        <f t="shared" si="336"/>
        <v>2</v>
      </c>
      <c r="D412" s="258" t="str">
        <f t="shared" si="336"/>
        <v>단B</v>
      </c>
      <c r="E412" s="259">
        <f t="shared" si="336"/>
        <v>0</v>
      </c>
      <c r="F412" s="260">
        <f t="shared" si="336"/>
        <v>0.01</v>
      </c>
      <c r="G412" s="259">
        <f t="shared" si="307"/>
        <v>0</v>
      </c>
      <c r="H412" s="260">
        <f t="shared" si="308"/>
        <v>0.6</v>
      </c>
      <c r="I412" s="259">
        <f t="shared" si="345"/>
        <v>0</v>
      </c>
      <c r="J412" s="259">
        <f t="shared" si="309"/>
        <v>1</v>
      </c>
      <c r="K412" s="261">
        <f t="shared" si="310"/>
        <v>1.05</v>
      </c>
      <c r="L412" s="259">
        <f t="shared" si="311"/>
        <v>1</v>
      </c>
      <c r="M412" s="262">
        <f t="shared" si="346"/>
        <v>1E-3</v>
      </c>
      <c r="N412" s="259">
        <f t="shared" si="347"/>
        <v>0</v>
      </c>
      <c r="O412" s="259">
        <f t="shared" si="312"/>
        <v>0</v>
      </c>
      <c r="P412" s="260">
        <f t="shared" si="348"/>
        <v>0.5</v>
      </c>
      <c r="Q412" s="259" t="b">
        <f t="shared" si="313"/>
        <v>0</v>
      </c>
      <c r="R412" s="260">
        <f t="shared" si="314"/>
        <v>0.5</v>
      </c>
      <c r="S412" s="259">
        <f t="shared" si="315"/>
        <v>0</v>
      </c>
      <c r="T412" s="259">
        <f t="shared" si="337"/>
        <v>0</v>
      </c>
      <c r="U412" s="259">
        <f t="shared" si="316"/>
        <v>0</v>
      </c>
      <c r="V412" s="259" t="b">
        <f t="shared" si="349"/>
        <v>1</v>
      </c>
      <c r="W412" s="262">
        <f t="shared" si="350"/>
        <v>1.4E-3</v>
      </c>
      <c r="X412" s="259">
        <f t="shared" si="317"/>
        <v>0</v>
      </c>
      <c r="Y412" s="260">
        <f t="shared" si="338"/>
        <v>0.5</v>
      </c>
      <c r="Z412" s="259">
        <f t="shared" si="318"/>
        <v>0</v>
      </c>
      <c r="AA412" s="259">
        <f t="shared" si="339"/>
        <v>0</v>
      </c>
      <c r="AB412" s="259">
        <f t="shared" si="319"/>
        <v>0</v>
      </c>
      <c r="AC412" s="263">
        <f t="shared" si="351"/>
        <v>0.2</v>
      </c>
      <c r="AD412" s="259">
        <f t="shared" si="320"/>
        <v>0</v>
      </c>
      <c r="AE412" s="259">
        <f t="shared" si="321"/>
        <v>1010</v>
      </c>
      <c r="AF412" s="264">
        <f t="shared" si="340"/>
        <v>40</v>
      </c>
      <c r="AG412" s="265">
        <f t="shared" si="340"/>
        <v>1</v>
      </c>
      <c r="AH412" s="265">
        <f t="shared" si="340"/>
        <v>1.1000000000000001</v>
      </c>
      <c r="AI412" s="265">
        <f t="shared" si="340"/>
        <v>1.25</v>
      </c>
      <c r="AJ412" s="278">
        <f t="shared" si="340"/>
        <v>2010</v>
      </c>
      <c r="AK412" s="278">
        <f t="shared" si="322"/>
        <v>23</v>
      </c>
      <c r="AL412" s="260">
        <f t="shared" si="341"/>
        <v>0.02</v>
      </c>
      <c r="AM412" s="260">
        <f t="shared" si="323"/>
        <v>0.19999999999999996</v>
      </c>
      <c r="AN412" s="260">
        <f t="shared" si="324"/>
        <v>0.54</v>
      </c>
      <c r="AO412" s="259">
        <f t="shared" si="325"/>
        <v>29997.000000000004</v>
      </c>
      <c r="AP412" s="261">
        <f t="shared" si="326"/>
        <v>0.6</v>
      </c>
      <c r="AQ412" s="259">
        <f t="shared" si="333"/>
        <v>17998.2</v>
      </c>
      <c r="AR412" s="259">
        <f t="shared" si="327"/>
        <v>3</v>
      </c>
      <c r="AS412" s="262">
        <f t="shared" si="352"/>
        <v>5.9999999999999995E-4</v>
      </c>
      <c r="AT412" s="259">
        <f t="shared" si="353"/>
        <v>1.899999999999999</v>
      </c>
      <c r="AU412" s="259">
        <f t="shared" si="328"/>
        <v>8.8989200000000004</v>
      </c>
      <c r="AV412" s="260">
        <f t="shared" si="354"/>
        <v>0</v>
      </c>
      <c r="AW412" s="259">
        <f t="shared" si="329"/>
        <v>8.8989200000000004</v>
      </c>
      <c r="AX412" s="259">
        <f t="shared" si="342"/>
        <v>9.5309760000000008</v>
      </c>
      <c r="AY412" s="259">
        <f t="shared" si="330"/>
        <v>8.8989200000000004</v>
      </c>
      <c r="AZ412" s="92">
        <f t="shared" si="331"/>
        <v>8.8989200000000004</v>
      </c>
      <c r="BA412" s="266">
        <f t="shared" si="343"/>
        <v>2</v>
      </c>
      <c r="BB412" s="92">
        <f t="shared" si="332"/>
        <v>17.797840000000001</v>
      </c>
    </row>
    <row r="413" spans="1:54" x14ac:dyDescent="0.2">
      <c r="A413" s="278">
        <f t="shared" si="344"/>
        <v>2033</v>
      </c>
      <c r="B413" s="123">
        <f t="shared" si="306"/>
        <v>15</v>
      </c>
      <c r="C413" s="257">
        <f t="shared" si="336"/>
        <v>3</v>
      </c>
      <c r="D413" s="258" t="str">
        <f t="shared" si="336"/>
        <v>단C</v>
      </c>
      <c r="E413" s="259">
        <f t="shared" si="336"/>
        <v>0</v>
      </c>
      <c r="F413" s="260">
        <f t="shared" si="336"/>
        <v>0.02</v>
      </c>
      <c r="G413" s="259">
        <f t="shared" si="307"/>
        <v>0</v>
      </c>
      <c r="H413" s="260">
        <f t="shared" si="308"/>
        <v>0.6</v>
      </c>
      <c r="I413" s="259">
        <f t="shared" si="345"/>
        <v>0</v>
      </c>
      <c r="J413" s="259">
        <f t="shared" si="309"/>
        <v>1</v>
      </c>
      <c r="K413" s="261">
        <f t="shared" si="310"/>
        <v>1.05</v>
      </c>
      <c r="L413" s="259">
        <f t="shared" si="311"/>
        <v>1</v>
      </c>
      <c r="M413" s="262">
        <f t="shared" si="346"/>
        <v>1E-3</v>
      </c>
      <c r="N413" s="259">
        <f t="shared" si="347"/>
        <v>0</v>
      </c>
      <c r="O413" s="259">
        <f t="shared" si="312"/>
        <v>0</v>
      </c>
      <c r="P413" s="260">
        <f t="shared" si="348"/>
        <v>0.5</v>
      </c>
      <c r="Q413" s="259" t="b">
        <f t="shared" si="313"/>
        <v>0</v>
      </c>
      <c r="R413" s="260">
        <f t="shared" si="314"/>
        <v>0.5</v>
      </c>
      <c r="S413" s="259">
        <f t="shared" si="315"/>
        <v>0</v>
      </c>
      <c r="T413" s="259">
        <f t="shared" si="337"/>
        <v>0</v>
      </c>
      <c r="U413" s="259">
        <f t="shared" si="316"/>
        <v>0</v>
      </c>
      <c r="V413" s="259" t="b">
        <f t="shared" si="349"/>
        <v>1</v>
      </c>
      <c r="W413" s="262">
        <f t="shared" si="350"/>
        <v>1.4E-3</v>
      </c>
      <c r="X413" s="259">
        <f t="shared" si="317"/>
        <v>0</v>
      </c>
      <c r="Y413" s="260">
        <f t="shared" si="338"/>
        <v>0.5</v>
      </c>
      <c r="Z413" s="259">
        <f t="shared" si="318"/>
        <v>0</v>
      </c>
      <c r="AA413" s="259">
        <f t="shared" si="339"/>
        <v>0</v>
      </c>
      <c r="AB413" s="259">
        <f t="shared" si="319"/>
        <v>0</v>
      </c>
      <c r="AC413" s="263">
        <f t="shared" si="351"/>
        <v>0.2</v>
      </c>
      <c r="AD413" s="259">
        <f t="shared" si="320"/>
        <v>0</v>
      </c>
      <c r="AE413" s="259">
        <f t="shared" si="321"/>
        <v>1010</v>
      </c>
      <c r="AF413" s="264">
        <f t="shared" si="340"/>
        <v>50</v>
      </c>
      <c r="AG413" s="265">
        <f t="shared" si="340"/>
        <v>1</v>
      </c>
      <c r="AH413" s="265">
        <f t="shared" si="340"/>
        <v>1.1000000000000001</v>
      </c>
      <c r="AI413" s="265">
        <f t="shared" si="340"/>
        <v>1.25</v>
      </c>
      <c r="AJ413" s="278">
        <f t="shared" si="340"/>
        <v>2010</v>
      </c>
      <c r="AK413" s="278">
        <f t="shared" si="322"/>
        <v>23</v>
      </c>
      <c r="AL413" s="260">
        <f t="shared" si="341"/>
        <v>0.02</v>
      </c>
      <c r="AM413" s="260">
        <f t="shared" si="323"/>
        <v>0.19999999999999996</v>
      </c>
      <c r="AN413" s="260">
        <f t="shared" si="324"/>
        <v>0.54</v>
      </c>
      <c r="AO413" s="259">
        <f t="shared" si="325"/>
        <v>37496.250000000007</v>
      </c>
      <c r="AP413" s="261">
        <f t="shared" si="326"/>
        <v>0.6</v>
      </c>
      <c r="AQ413" s="259">
        <f t="shared" si="333"/>
        <v>22497.750000000004</v>
      </c>
      <c r="AR413" s="259">
        <f t="shared" si="327"/>
        <v>3</v>
      </c>
      <c r="AS413" s="262">
        <f t="shared" si="352"/>
        <v>5.9999999999999995E-4</v>
      </c>
      <c r="AT413" s="259">
        <f t="shared" si="353"/>
        <v>1.899999999999999</v>
      </c>
      <c r="AU413" s="259">
        <f t="shared" si="328"/>
        <v>11.598650000000003</v>
      </c>
      <c r="AV413" s="260">
        <f t="shared" si="354"/>
        <v>0</v>
      </c>
      <c r="AW413" s="259">
        <f t="shared" si="329"/>
        <v>11.598650000000003</v>
      </c>
      <c r="AX413" s="259">
        <f t="shared" si="342"/>
        <v>12.412470000000004</v>
      </c>
      <c r="AY413" s="259">
        <f t="shared" si="330"/>
        <v>11.598650000000003</v>
      </c>
      <c r="AZ413" s="92">
        <f t="shared" si="331"/>
        <v>11.598650000000003</v>
      </c>
      <c r="BA413" s="266">
        <f t="shared" si="343"/>
        <v>3</v>
      </c>
      <c r="BB413" s="92">
        <f t="shared" si="332"/>
        <v>34.795950000000005</v>
      </c>
    </row>
    <row r="414" spans="1:54" x14ac:dyDescent="0.2">
      <c r="A414" s="278">
        <f t="shared" si="344"/>
        <v>2033</v>
      </c>
      <c r="B414" s="123">
        <f t="shared" si="306"/>
        <v>15</v>
      </c>
      <c r="C414" s="257">
        <f t="shared" si="336"/>
        <v>4</v>
      </c>
      <c r="D414" s="258" t="str">
        <f t="shared" si="336"/>
        <v>단D</v>
      </c>
      <c r="E414" s="259">
        <f t="shared" si="336"/>
        <v>0</v>
      </c>
      <c r="F414" s="260">
        <f t="shared" si="336"/>
        <v>0.03</v>
      </c>
      <c r="G414" s="259">
        <f t="shared" si="307"/>
        <v>0</v>
      </c>
      <c r="H414" s="260">
        <f t="shared" si="308"/>
        <v>0.6</v>
      </c>
      <c r="I414" s="259">
        <f t="shared" si="345"/>
        <v>0</v>
      </c>
      <c r="J414" s="259">
        <f t="shared" si="309"/>
        <v>1</v>
      </c>
      <c r="K414" s="261">
        <f t="shared" si="310"/>
        <v>1.05</v>
      </c>
      <c r="L414" s="259">
        <f t="shared" si="311"/>
        <v>1</v>
      </c>
      <c r="M414" s="262">
        <f t="shared" si="346"/>
        <v>1E-3</v>
      </c>
      <c r="N414" s="259">
        <f t="shared" si="347"/>
        <v>0</v>
      </c>
      <c r="O414" s="259">
        <f t="shared" si="312"/>
        <v>0</v>
      </c>
      <c r="P414" s="260">
        <f t="shared" si="348"/>
        <v>0.5</v>
      </c>
      <c r="Q414" s="259" t="b">
        <f t="shared" si="313"/>
        <v>0</v>
      </c>
      <c r="R414" s="260">
        <f t="shared" si="314"/>
        <v>0.5</v>
      </c>
      <c r="S414" s="259">
        <f t="shared" si="315"/>
        <v>0</v>
      </c>
      <c r="T414" s="259">
        <f t="shared" si="337"/>
        <v>0</v>
      </c>
      <c r="U414" s="259">
        <f t="shared" si="316"/>
        <v>0</v>
      </c>
      <c r="V414" s="259" t="b">
        <f t="shared" si="349"/>
        <v>1</v>
      </c>
      <c r="W414" s="262">
        <f t="shared" si="350"/>
        <v>1.4E-3</v>
      </c>
      <c r="X414" s="259">
        <f t="shared" si="317"/>
        <v>0</v>
      </c>
      <c r="Y414" s="260">
        <f t="shared" si="338"/>
        <v>0.5</v>
      </c>
      <c r="Z414" s="259">
        <f t="shared" si="318"/>
        <v>0</v>
      </c>
      <c r="AA414" s="259">
        <f t="shared" si="339"/>
        <v>0</v>
      </c>
      <c r="AB414" s="259">
        <f t="shared" si="319"/>
        <v>0</v>
      </c>
      <c r="AC414" s="263">
        <f t="shared" si="351"/>
        <v>0.2</v>
      </c>
      <c r="AD414" s="259">
        <f t="shared" si="320"/>
        <v>0</v>
      </c>
      <c r="AE414" s="259">
        <f t="shared" si="321"/>
        <v>1010</v>
      </c>
      <c r="AF414" s="264">
        <f t="shared" si="340"/>
        <v>60</v>
      </c>
      <c r="AG414" s="265">
        <f t="shared" si="340"/>
        <v>1</v>
      </c>
      <c r="AH414" s="265">
        <f t="shared" si="340"/>
        <v>1.1000000000000001</v>
      </c>
      <c r="AI414" s="265">
        <f t="shared" si="340"/>
        <v>1.25</v>
      </c>
      <c r="AJ414" s="278">
        <f t="shared" si="340"/>
        <v>2010</v>
      </c>
      <c r="AK414" s="278">
        <f t="shared" si="322"/>
        <v>23</v>
      </c>
      <c r="AL414" s="260">
        <f t="shared" si="341"/>
        <v>0.02</v>
      </c>
      <c r="AM414" s="260">
        <f t="shared" si="323"/>
        <v>0.19999999999999996</v>
      </c>
      <c r="AN414" s="260">
        <f t="shared" si="324"/>
        <v>0.54</v>
      </c>
      <c r="AO414" s="259">
        <f t="shared" si="325"/>
        <v>44995.5</v>
      </c>
      <c r="AP414" s="261">
        <f t="shared" si="326"/>
        <v>0.6</v>
      </c>
      <c r="AQ414" s="259">
        <f t="shared" si="333"/>
        <v>26997.3</v>
      </c>
      <c r="AR414" s="259">
        <f t="shared" si="327"/>
        <v>4</v>
      </c>
      <c r="AS414" s="262">
        <f t="shared" si="352"/>
        <v>8.0000000000000004E-4</v>
      </c>
      <c r="AT414" s="259">
        <f t="shared" si="353"/>
        <v>7.1000000000000014</v>
      </c>
      <c r="AU414" s="259">
        <f t="shared" si="328"/>
        <v>14.49784</v>
      </c>
      <c r="AV414" s="260">
        <f t="shared" si="354"/>
        <v>0</v>
      </c>
      <c r="AW414" s="259">
        <f t="shared" si="329"/>
        <v>14.49784</v>
      </c>
      <c r="AX414" s="259">
        <f t="shared" si="342"/>
        <v>15.596952000000005</v>
      </c>
      <c r="AY414" s="259">
        <f t="shared" si="330"/>
        <v>14.49784</v>
      </c>
      <c r="AZ414" s="92">
        <f t="shared" si="331"/>
        <v>14.49784</v>
      </c>
      <c r="BA414" s="266">
        <f t="shared" si="343"/>
        <v>4</v>
      </c>
      <c r="BB414" s="92">
        <f t="shared" si="332"/>
        <v>57.99136</v>
      </c>
    </row>
    <row r="415" spans="1:54" x14ac:dyDescent="0.2">
      <c r="A415" s="278">
        <f t="shared" si="344"/>
        <v>2033</v>
      </c>
      <c r="B415" s="123">
        <f t="shared" si="306"/>
        <v>15</v>
      </c>
      <c r="C415" s="257">
        <f t="shared" si="336"/>
        <v>5</v>
      </c>
      <c r="D415" s="258" t="str">
        <f t="shared" si="336"/>
        <v>단E</v>
      </c>
      <c r="E415" s="259">
        <f t="shared" si="336"/>
        <v>0</v>
      </c>
      <c r="F415" s="260">
        <f t="shared" si="336"/>
        <v>0.04</v>
      </c>
      <c r="G415" s="259">
        <f t="shared" si="307"/>
        <v>0</v>
      </c>
      <c r="H415" s="260">
        <f t="shared" si="308"/>
        <v>0.6</v>
      </c>
      <c r="I415" s="259">
        <f t="shared" si="345"/>
        <v>0</v>
      </c>
      <c r="J415" s="259">
        <f t="shared" si="309"/>
        <v>1</v>
      </c>
      <c r="K415" s="261">
        <f t="shared" si="310"/>
        <v>1.05</v>
      </c>
      <c r="L415" s="259">
        <f t="shared" si="311"/>
        <v>1</v>
      </c>
      <c r="M415" s="262">
        <f t="shared" si="346"/>
        <v>1E-3</v>
      </c>
      <c r="N415" s="259">
        <f t="shared" si="347"/>
        <v>0</v>
      </c>
      <c r="O415" s="259">
        <f t="shared" si="312"/>
        <v>0</v>
      </c>
      <c r="P415" s="260">
        <f t="shared" si="348"/>
        <v>0.25</v>
      </c>
      <c r="Q415" s="259" t="b">
        <f t="shared" si="313"/>
        <v>0</v>
      </c>
      <c r="R415" s="260">
        <f t="shared" si="314"/>
        <v>0.25</v>
      </c>
      <c r="S415" s="259">
        <f t="shared" si="315"/>
        <v>0</v>
      </c>
      <c r="T415" s="259">
        <f t="shared" si="337"/>
        <v>0</v>
      </c>
      <c r="U415" s="259">
        <f t="shared" si="316"/>
        <v>0</v>
      </c>
      <c r="V415" s="259" t="b">
        <f t="shared" si="349"/>
        <v>1</v>
      </c>
      <c r="W415" s="262">
        <f t="shared" si="350"/>
        <v>1.4E-3</v>
      </c>
      <c r="X415" s="259">
        <f t="shared" si="317"/>
        <v>0</v>
      </c>
      <c r="Y415" s="260">
        <f t="shared" si="338"/>
        <v>0.25</v>
      </c>
      <c r="Z415" s="259">
        <f t="shared" si="318"/>
        <v>0</v>
      </c>
      <c r="AA415" s="259">
        <f t="shared" si="339"/>
        <v>0</v>
      </c>
      <c r="AB415" s="259">
        <f t="shared" si="319"/>
        <v>0</v>
      </c>
      <c r="AC415" s="263">
        <f t="shared" si="351"/>
        <v>0.2</v>
      </c>
      <c r="AD415" s="259">
        <f t="shared" si="320"/>
        <v>0</v>
      </c>
      <c r="AE415" s="259">
        <f t="shared" si="321"/>
        <v>1010</v>
      </c>
      <c r="AF415" s="264">
        <f t="shared" si="340"/>
        <v>85</v>
      </c>
      <c r="AG415" s="265">
        <f t="shared" si="340"/>
        <v>1</v>
      </c>
      <c r="AH415" s="265">
        <f t="shared" si="340"/>
        <v>1.1000000000000001</v>
      </c>
      <c r="AI415" s="265">
        <f t="shared" si="340"/>
        <v>1.25</v>
      </c>
      <c r="AJ415" s="278">
        <f t="shared" si="340"/>
        <v>2010</v>
      </c>
      <c r="AK415" s="278">
        <f t="shared" si="322"/>
        <v>23</v>
      </c>
      <c r="AL415" s="260">
        <f t="shared" si="341"/>
        <v>0.02</v>
      </c>
      <c r="AM415" s="260">
        <f t="shared" si="323"/>
        <v>0.19999999999999996</v>
      </c>
      <c r="AN415" s="260">
        <f t="shared" si="324"/>
        <v>0.54</v>
      </c>
      <c r="AO415" s="259">
        <f t="shared" si="325"/>
        <v>63743.625000000015</v>
      </c>
      <c r="AP415" s="261">
        <f t="shared" si="326"/>
        <v>0.6</v>
      </c>
      <c r="AQ415" s="259">
        <f t="shared" si="333"/>
        <v>38246.17500000001</v>
      </c>
      <c r="AR415" s="259">
        <f t="shared" si="327"/>
        <v>4</v>
      </c>
      <c r="AS415" s="262">
        <f t="shared" si="352"/>
        <v>8.0000000000000004E-4</v>
      </c>
      <c r="AT415" s="259">
        <f t="shared" si="353"/>
        <v>7.1000000000000014</v>
      </c>
      <c r="AU415" s="259">
        <f t="shared" si="328"/>
        <v>23.496940000000009</v>
      </c>
      <c r="AV415" s="260">
        <f t="shared" si="354"/>
        <v>0</v>
      </c>
      <c r="AW415" s="259">
        <f t="shared" si="329"/>
        <v>23.496940000000009</v>
      </c>
      <c r="AX415" s="259">
        <f t="shared" si="342"/>
        <v>25.20193200000001</v>
      </c>
      <c r="AY415" s="259">
        <f t="shared" si="330"/>
        <v>23.496940000000009</v>
      </c>
      <c r="AZ415" s="92">
        <f t="shared" si="331"/>
        <v>23.496940000000009</v>
      </c>
      <c r="BA415" s="266">
        <f t="shared" si="343"/>
        <v>5</v>
      </c>
      <c r="BB415" s="92">
        <f t="shared" si="332"/>
        <v>117.48470000000005</v>
      </c>
    </row>
    <row r="416" spans="1:54" x14ac:dyDescent="0.2">
      <c r="A416" s="278">
        <f t="shared" si="344"/>
        <v>2033</v>
      </c>
      <c r="B416" s="123">
        <f t="shared" si="306"/>
        <v>15</v>
      </c>
      <c r="C416" s="257">
        <f t="shared" si="336"/>
        <v>6</v>
      </c>
      <c r="D416" s="258" t="str">
        <f t="shared" si="336"/>
        <v>단F</v>
      </c>
      <c r="E416" s="259">
        <f t="shared" si="336"/>
        <v>0</v>
      </c>
      <c r="F416" s="260">
        <f t="shared" si="336"/>
        <v>0.05</v>
      </c>
      <c r="G416" s="259">
        <f t="shared" si="307"/>
        <v>0</v>
      </c>
      <c r="H416" s="260">
        <f t="shared" si="308"/>
        <v>0.6</v>
      </c>
      <c r="I416" s="259">
        <f t="shared" si="345"/>
        <v>0</v>
      </c>
      <c r="J416" s="259">
        <f t="shared" si="309"/>
        <v>1</v>
      </c>
      <c r="K416" s="261">
        <f t="shared" si="310"/>
        <v>1.05</v>
      </c>
      <c r="L416" s="259">
        <f t="shared" si="311"/>
        <v>1</v>
      </c>
      <c r="M416" s="262">
        <f t="shared" si="346"/>
        <v>1E-3</v>
      </c>
      <c r="N416" s="259">
        <f t="shared" si="347"/>
        <v>0</v>
      </c>
      <c r="O416" s="259">
        <f t="shared" si="312"/>
        <v>0</v>
      </c>
      <c r="P416" s="260">
        <f t="shared" si="348"/>
        <v>0</v>
      </c>
      <c r="Q416" s="259" t="b">
        <f t="shared" si="313"/>
        <v>0</v>
      </c>
      <c r="R416" s="260">
        <f t="shared" si="314"/>
        <v>0</v>
      </c>
      <c r="S416" s="259">
        <f t="shared" si="315"/>
        <v>0</v>
      </c>
      <c r="T416" s="259">
        <f t="shared" si="337"/>
        <v>0</v>
      </c>
      <c r="U416" s="259">
        <f t="shared" si="316"/>
        <v>0</v>
      </c>
      <c r="V416" s="259" t="b">
        <f t="shared" si="349"/>
        <v>1</v>
      </c>
      <c r="W416" s="262">
        <f t="shared" si="350"/>
        <v>1.4E-3</v>
      </c>
      <c r="X416" s="259">
        <f t="shared" si="317"/>
        <v>0</v>
      </c>
      <c r="Y416" s="260">
        <f t="shared" si="338"/>
        <v>0</v>
      </c>
      <c r="Z416" s="259">
        <f t="shared" si="318"/>
        <v>0</v>
      </c>
      <c r="AA416" s="259">
        <f t="shared" si="339"/>
        <v>0</v>
      </c>
      <c r="AB416" s="259">
        <f t="shared" si="319"/>
        <v>0</v>
      </c>
      <c r="AC416" s="263">
        <f t="shared" si="351"/>
        <v>0.2</v>
      </c>
      <c r="AD416" s="259">
        <f t="shared" si="320"/>
        <v>0</v>
      </c>
      <c r="AE416" s="259">
        <f t="shared" si="321"/>
        <v>1010</v>
      </c>
      <c r="AF416" s="264">
        <f t="shared" si="340"/>
        <v>90</v>
      </c>
      <c r="AG416" s="265">
        <f t="shared" si="340"/>
        <v>1</v>
      </c>
      <c r="AH416" s="265">
        <f t="shared" si="340"/>
        <v>1.1000000000000001</v>
      </c>
      <c r="AI416" s="265">
        <f t="shared" si="340"/>
        <v>1.25</v>
      </c>
      <c r="AJ416" s="278">
        <f t="shared" si="340"/>
        <v>2010</v>
      </c>
      <c r="AK416" s="278">
        <f t="shared" si="322"/>
        <v>23</v>
      </c>
      <c r="AL416" s="260">
        <f t="shared" si="341"/>
        <v>0.02</v>
      </c>
      <c r="AM416" s="260">
        <f t="shared" si="323"/>
        <v>0.19999999999999996</v>
      </c>
      <c r="AN416" s="260">
        <f t="shared" si="324"/>
        <v>0.54</v>
      </c>
      <c r="AO416" s="259">
        <f t="shared" si="325"/>
        <v>67493.250000000015</v>
      </c>
      <c r="AP416" s="261">
        <f t="shared" si="326"/>
        <v>0.6</v>
      </c>
      <c r="AQ416" s="259">
        <f t="shared" si="333"/>
        <v>40495.950000000004</v>
      </c>
      <c r="AR416" s="259">
        <f t="shared" si="327"/>
        <v>5</v>
      </c>
      <c r="AS416" s="262">
        <f t="shared" si="352"/>
        <v>1E-3</v>
      </c>
      <c r="AT416" s="259">
        <f t="shared" si="353"/>
        <v>14.899999999999999</v>
      </c>
      <c r="AU416" s="259">
        <f t="shared" si="328"/>
        <v>25.595950000000009</v>
      </c>
      <c r="AV416" s="260">
        <f t="shared" si="354"/>
        <v>0</v>
      </c>
      <c r="AW416" s="259">
        <f t="shared" si="329"/>
        <v>25.595950000000009</v>
      </c>
      <c r="AX416" s="259">
        <f t="shared" si="342"/>
        <v>27.577410000000011</v>
      </c>
      <c r="AY416" s="259">
        <f t="shared" si="330"/>
        <v>25.595950000000009</v>
      </c>
      <c r="AZ416" s="92">
        <f t="shared" si="331"/>
        <v>25.595950000000009</v>
      </c>
      <c r="BA416" s="266">
        <f t="shared" si="343"/>
        <v>5</v>
      </c>
      <c r="BB416" s="92">
        <f t="shared" si="332"/>
        <v>127.97975000000005</v>
      </c>
    </row>
    <row r="417" spans="1:54" x14ac:dyDescent="0.2">
      <c r="A417" s="278">
        <f t="shared" si="344"/>
        <v>2033</v>
      </c>
      <c r="B417" s="123">
        <f t="shared" si="306"/>
        <v>15</v>
      </c>
      <c r="C417" s="257">
        <f t="shared" si="336"/>
        <v>7</v>
      </c>
      <c r="D417" s="258" t="str">
        <f t="shared" si="336"/>
        <v>장A</v>
      </c>
      <c r="E417" s="259">
        <f t="shared" si="336"/>
        <v>0</v>
      </c>
      <c r="F417" s="260">
        <f t="shared" si="336"/>
        <v>0.01</v>
      </c>
      <c r="G417" s="259">
        <f t="shared" si="307"/>
        <v>0</v>
      </c>
      <c r="H417" s="260">
        <f t="shared" si="308"/>
        <v>0.6</v>
      </c>
      <c r="I417" s="259">
        <f t="shared" si="345"/>
        <v>0</v>
      </c>
      <c r="J417" s="259">
        <f t="shared" si="309"/>
        <v>1</v>
      </c>
      <c r="K417" s="261">
        <f t="shared" si="310"/>
        <v>1.05</v>
      </c>
      <c r="L417" s="259">
        <f t="shared" si="311"/>
        <v>1</v>
      </c>
      <c r="M417" s="262">
        <f t="shared" si="346"/>
        <v>1E-3</v>
      </c>
      <c r="N417" s="259">
        <f t="shared" si="347"/>
        <v>0</v>
      </c>
      <c r="O417" s="259">
        <f t="shared" si="312"/>
        <v>0</v>
      </c>
      <c r="P417" s="260">
        <f t="shared" si="348"/>
        <v>1</v>
      </c>
      <c r="Q417" s="259" t="b">
        <f t="shared" si="313"/>
        <v>0</v>
      </c>
      <c r="R417" s="260">
        <f t="shared" si="314"/>
        <v>1</v>
      </c>
      <c r="S417" s="259">
        <f t="shared" si="315"/>
        <v>0</v>
      </c>
      <c r="T417" s="259">
        <f t="shared" si="337"/>
        <v>0</v>
      </c>
      <c r="U417" s="259">
        <f t="shared" si="316"/>
        <v>0</v>
      </c>
      <c r="V417" s="259" t="b">
        <f t="shared" si="349"/>
        <v>1</v>
      </c>
      <c r="W417" s="262">
        <f t="shared" si="350"/>
        <v>1.4E-3</v>
      </c>
      <c r="X417" s="259">
        <f t="shared" si="317"/>
        <v>0</v>
      </c>
      <c r="Y417" s="260">
        <f t="shared" si="338"/>
        <v>1</v>
      </c>
      <c r="Z417" s="259">
        <f t="shared" si="318"/>
        <v>0</v>
      </c>
      <c r="AA417" s="259">
        <f t="shared" si="339"/>
        <v>0</v>
      </c>
      <c r="AB417" s="259">
        <f t="shared" si="319"/>
        <v>0</v>
      </c>
      <c r="AC417" s="263">
        <f t="shared" si="351"/>
        <v>0.2</v>
      </c>
      <c r="AD417" s="259">
        <f t="shared" si="320"/>
        <v>0</v>
      </c>
      <c r="AE417" s="259">
        <f t="shared" si="321"/>
        <v>1010</v>
      </c>
      <c r="AF417" s="264">
        <f t="shared" si="340"/>
        <v>30</v>
      </c>
      <c r="AG417" s="265">
        <f t="shared" si="340"/>
        <v>1</v>
      </c>
      <c r="AH417" s="265">
        <f t="shared" si="340"/>
        <v>1.1000000000000001</v>
      </c>
      <c r="AI417" s="265">
        <f t="shared" si="340"/>
        <v>1.25</v>
      </c>
      <c r="AJ417" s="278">
        <f t="shared" si="340"/>
        <v>2010</v>
      </c>
      <c r="AK417" s="278">
        <f t="shared" si="322"/>
        <v>23</v>
      </c>
      <c r="AL417" s="260">
        <f t="shared" si="341"/>
        <v>0.02</v>
      </c>
      <c r="AM417" s="260">
        <f t="shared" si="323"/>
        <v>0.19999999999999996</v>
      </c>
      <c r="AN417" s="260">
        <f t="shared" si="324"/>
        <v>0.54</v>
      </c>
      <c r="AO417" s="259">
        <f t="shared" si="325"/>
        <v>22497.75</v>
      </c>
      <c r="AP417" s="261">
        <f t="shared" si="326"/>
        <v>0.6</v>
      </c>
      <c r="AQ417" s="259">
        <f t="shared" si="333"/>
        <v>13498.65</v>
      </c>
      <c r="AR417" s="259">
        <f t="shared" si="327"/>
        <v>3</v>
      </c>
      <c r="AS417" s="262">
        <f t="shared" si="352"/>
        <v>5.9999999999999995E-4</v>
      </c>
      <c r="AT417" s="259">
        <f t="shared" si="353"/>
        <v>1.899999999999999</v>
      </c>
      <c r="AU417" s="259">
        <f t="shared" si="328"/>
        <v>6.1991899999999998</v>
      </c>
      <c r="AV417" s="260">
        <f t="shared" si="354"/>
        <v>0</v>
      </c>
      <c r="AW417" s="259">
        <f t="shared" si="329"/>
        <v>6.1991899999999998</v>
      </c>
      <c r="AX417" s="259">
        <f t="shared" si="342"/>
        <v>6.6494820000000034</v>
      </c>
      <c r="AY417" s="259">
        <f t="shared" si="330"/>
        <v>6.1991899999999998</v>
      </c>
      <c r="AZ417" s="92">
        <f t="shared" si="331"/>
        <v>6.1991899999999998</v>
      </c>
      <c r="BA417" s="266">
        <f t="shared" si="343"/>
        <v>5</v>
      </c>
      <c r="BB417" s="92">
        <f t="shared" si="332"/>
        <v>30.995950000000001</v>
      </c>
    </row>
    <row r="418" spans="1:54" x14ac:dyDescent="0.2">
      <c r="A418" s="278">
        <f t="shared" si="344"/>
        <v>2033</v>
      </c>
      <c r="B418" s="123">
        <f t="shared" si="306"/>
        <v>15</v>
      </c>
      <c r="C418" s="257">
        <f t="shared" si="336"/>
        <v>8</v>
      </c>
      <c r="D418" s="258" t="str">
        <f t="shared" si="336"/>
        <v>장B</v>
      </c>
      <c r="E418" s="259">
        <f t="shared" si="336"/>
        <v>0</v>
      </c>
      <c r="F418" s="260">
        <f t="shared" si="336"/>
        <v>0.02</v>
      </c>
      <c r="G418" s="259">
        <f t="shared" si="307"/>
        <v>0</v>
      </c>
      <c r="H418" s="260">
        <f t="shared" si="308"/>
        <v>0.6</v>
      </c>
      <c r="I418" s="259">
        <f t="shared" si="345"/>
        <v>0</v>
      </c>
      <c r="J418" s="259">
        <f t="shared" si="309"/>
        <v>1</v>
      </c>
      <c r="K418" s="261">
        <f t="shared" si="310"/>
        <v>1.05</v>
      </c>
      <c r="L418" s="259">
        <f t="shared" si="311"/>
        <v>1</v>
      </c>
      <c r="M418" s="262">
        <f t="shared" si="346"/>
        <v>1E-3</v>
      </c>
      <c r="N418" s="259">
        <f t="shared" si="347"/>
        <v>0</v>
      </c>
      <c r="O418" s="259">
        <f t="shared" si="312"/>
        <v>0</v>
      </c>
      <c r="P418" s="260">
        <f t="shared" si="348"/>
        <v>0.75</v>
      </c>
      <c r="Q418" s="259" t="b">
        <f t="shared" si="313"/>
        <v>0</v>
      </c>
      <c r="R418" s="260">
        <f t="shared" si="314"/>
        <v>0.75</v>
      </c>
      <c r="S418" s="259">
        <f t="shared" si="315"/>
        <v>0</v>
      </c>
      <c r="T418" s="259">
        <f t="shared" si="337"/>
        <v>0</v>
      </c>
      <c r="U418" s="259">
        <f t="shared" si="316"/>
        <v>0</v>
      </c>
      <c r="V418" s="259" t="b">
        <f t="shared" si="349"/>
        <v>1</v>
      </c>
      <c r="W418" s="262">
        <f t="shared" si="350"/>
        <v>1.4E-3</v>
      </c>
      <c r="X418" s="259">
        <f t="shared" si="317"/>
        <v>0</v>
      </c>
      <c r="Y418" s="260">
        <f t="shared" si="338"/>
        <v>0.75</v>
      </c>
      <c r="Z418" s="259">
        <f t="shared" si="318"/>
        <v>0</v>
      </c>
      <c r="AA418" s="259">
        <f t="shared" si="339"/>
        <v>0</v>
      </c>
      <c r="AB418" s="259">
        <f t="shared" si="319"/>
        <v>0</v>
      </c>
      <c r="AC418" s="263">
        <f t="shared" si="351"/>
        <v>0.2</v>
      </c>
      <c r="AD418" s="259">
        <f t="shared" si="320"/>
        <v>0</v>
      </c>
      <c r="AE418" s="259">
        <f t="shared" si="321"/>
        <v>1010</v>
      </c>
      <c r="AF418" s="264">
        <f t="shared" si="340"/>
        <v>50</v>
      </c>
      <c r="AG418" s="265">
        <f t="shared" si="340"/>
        <v>1</v>
      </c>
      <c r="AH418" s="265">
        <f t="shared" si="340"/>
        <v>1.1000000000000001</v>
      </c>
      <c r="AI418" s="265">
        <f t="shared" si="340"/>
        <v>1.25</v>
      </c>
      <c r="AJ418" s="278">
        <f t="shared" si="340"/>
        <v>2010</v>
      </c>
      <c r="AK418" s="278">
        <f t="shared" si="322"/>
        <v>23</v>
      </c>
      <c r="AL418" s="260">
        <f t="shared" si="341"/>
        <v>0.02</v>
      </c>
      <c r="AM418" s="260">
        <f t="shared" si="323"/>
        <v>0.19999999999999996</v>
      </c>
      <c r="AN418" s="260">
        <f t="shared" si="324"/>
        <v>0.54</v>
      </c>
      <c r="AO418" s="259">
        <f t="shared" si="325"/>
        <v>37496.250000000007</v>
      </c>
      <c r="AP418" s="261">
        <f t="shared" si="326"/>
        <v>0.6</v>
      </c>
      <c r="AQ418" s="259">
        <f t="shared" si="333"/>
        <v>22497.750000000004</v>
      </c>
      <c r="AR418" s="259">
        <f t="shared" si="327"/>
        <v>3</v>
      </c>
      <c r="AS418" s="262">
        <f t="shared" si="352"/>
        <v>5.9999999999999995E-4</v>
      </c>
      <c r="AT418" s="259">
        <f t="shared" si="353"/>
        <v>1.899999999999999</v>
      </c>
      <c r="AU418" s="259">
        <f t="shared" si="328"/>
        <v>11.598650000000003</v>
      </c>
      <c r="AV418" s="260">
        <f t="shared" si="354"/>
        <v>0</v>
      </c>
      <c r="AW418" s="259">
        <f t="shared" si="329"/>
        <v>11.598650000000003</v>
      </c>
      <c r="AX418" s="259">
        <f t="shared" si="342"/>
        <v>12.412470000000004</v>
      </c>
      <c r="AY418" s="259">
        <f t="shared" si="330"/>
        <v>11.598650000000003</v>
      </c>
      <c r="AZ418" s="92">
        <f t="shared" si="331"/>
        <v>11.598650000000003</v>
      </c>
      <c r="BA418" s="266">
        <f t="shared" si="343"/>
        <v>4</v>
      </c>
      <c r="BB418" s="92">
        <f t="shared" si="332"/>
        <v>46.394600000000011</v>
      </c>
    </row>
    <row r="419" spans="1:54" x14ac:dyDescent="0.2">
      <c r="A419" s="278">
        <f t="shared" si="344"/>
        <v>2033</v>
      </c>
      <c r="B419" s="123">
        <f t="shared" si="306"/>
        <v>15</v>
      </c>
      <c r="C419" s="257">
        <f t="shared" si="336"/>
        <v>9</v>
      </c>
      <c r="D419" s="258" t="str">
        <f t="shared" si="336"/>
        <v>장C</v>
      </c>
      <c r="E419" s="259">
        <f t="shared" si="336"/>
        <v>0</v>
      </c>
      <c r="F419" s="260">
        <f t="shared" si="336"/>
        <v>0.01</v>
      </c>
      <c r="G419" s="259">
        <f t="shared" si="307"/>
        <v>0</v>
      </c>
      <c r="H419" s="260">
        <f t="shared" si="308"/>
        <v>0.6</v>
      </c>
      <c r="I419" s="259">
        <f t="shared" si="345"/>
        <v>0</v>
      </c>
      <c r="J419" s="259">
        <f t="shared" si="309"/>
        <v>1</v>
      </c>
      <c r="K419" s="261">
        <f t="shared" si="310"/>
        <v>1.05</v>
      </c>
      <c r="L419" s="259">
        <f t="shared" si="311"/>
        <v>1</v>
      </c>
      <c r="M419" s="262">
        <f t="shared" si="346"/>
        <v>1E-3</v>
      </c>
      <c r="N419" s="259">
        <f t="shared" si="347"/>
        <v>0</v>
      </c>
      <c r="O419" s="259">
        <f t="shared" si="312"/>
        <v>0</v>
      </c>
      <c r="P419" s="260">
        <f t="shared" si="348"/>
        <v>0.75</v>
      </c>
      <c r="Q419" s="259" t="b">
        <f t="shared" si="313"/>
        <v>0</v>
      </c>
      <c r="R419" s="260">
        <f t="shared" si="314"/>
        <v>0.75</v>
      </c>
      <c r="S419" s="259">
        <f t="shared" si="315"/>
        <v>0</v>
      </c>
      <c r="T419" s="259">
        <f t="shared" si="337"/>
        <v>0</v>
      </c>
      <c r="U419" s="259">
        <f t="shared" si="316"/>
        <v>0</v>
      </c>
      <c r="V419" s="259" t="b">
        <f t="shared" si="349"/>
        <v>1</v>
      </c>
      <c r="W419" s="262">
        <f t="shared" si="350"/>
        <v>1.4E-3</v>
      </c>
      <c r="X419" s="259">
        <f t="shared" si="317"/>
        <v>0</v>
      </c>
      <c r="Y419" s="260">
        <f t="shared" si="338"/>
        <v>0.75</v>
      </c>
      <c r="Z419" s="259">
        <f t="shared" si="318"/>
        <v>0</v>
      </c>
      <c r="AA419" s="259">
        <f t="shared" si="339"/>
        <v>0</v>
      </c>
      <c r="AB419" s="259">
        <f t="shared" si="319"/>
        <v>0</v>
      </c>
      <c r="AC419" s="263">
        <f t="shared" si="351"/>
        <v>0.2</v>
      </c>
      <c r="AD419" s="259">
        <f t="shared" si="320"/>
        <v>0</v>
      </c>
      <c r="AE419" s="259">
        <f t="shared" si="321"/>
        <v>1010</v>
      </c>
      <c r="AF419" s="264">
        <f t="shared" si="340"/>
        <v>60</v>
      </c>
      <c r="AG419" s="265">
        <f t="shared" si="340"/>
        <v>1</v>
      </c>
      <c r="AH419" s="265">
        <f t="shared" si="340"/>
        <v>1.1000000000000001</v>
      </c>
      <c r="AI419" s="265">
        <f t="shared" si="340"/>
        <v>1.25</v>
      </c>
      <c r="AJ419" s="278">
        <f t="shared" si="340"/>
        <v>2010</v>
      </c>
      <c r="AK419" s="278">
        <f t="shared" si="322"/>
        <v>23</v>
      </c>
      <c r="AL419" s="260">
        <f t="shared" si="341"/>
        <v>0.02</v>
      </c>
      <c r="AM419" s="260">
        <f t="shared" si="323"/>
        <v>0.19999999999999996</v>
      </c>
      <c r="AN419" s="260">
        <f t="shared" si="324"/>
        <v>0.54</v>
      </c>
      <c r="AO419" s="259">
        <f t="shared" si="325"/>
        <v>44995.5</v>
      </c>
      <c r="AP419" s="261">
        <f t="shared" si="326"/>
        <v>0.6</v>
      </c>
      <c r="AQ419" s="259">
        <f t="shared" si="333"/>
        <v>26997.3</v>
      </c>
      <c r="AR419" s="259">
        <f t="shared" si="327"/>
        <v>4</v>
      </c>
      <c r="AS419" s="262">
        <f t="shared" si="352"/>
        <v>8.0000000000000004E-4</v>
      </c>
      <c r="AT419" s="259">
        <f t="shared" si="353"/>
        <v>7.1000000000000014</v>
      </c>
      <c r="AU419" s="259">
        <f t="shared" si="328"/>
        <v>14.49784</v>
      </c>
      <c r="AV419" s="260">
        <f t="shared" si="354"/>
        <v>0</v>
      </c>
      <c r="AW419" s="259">
        <f t="shared" si="329"/>
        <v>14.49784</v>
      </c>
      <c r="AX419" s="259">
        <f t="shared" si="342"/>
        <v>15.596952000000005</v>
      </c>
      <c r="AY419" s="259">
        <f t="shared" si="330"/>
        <v>14.49784</v>
      </c>
      <c r="AZ419" s="92">
        <f t="shared" si="331"/>
        <v>14.49784</v>
      </c>
      <c r="BA419" s="266">
        <f t="shared" si="343"/>
        <v>3</v>
      </c>
      <c r="BB419" s="92">
        <f t="shared" si="332"/>
        <v>43.493520000000004</v>
      </c>
    </row>
    <row r="420" spans="1:54" x14ac:dyDescent="0.2">
      <c r="A420" s="278">
        <f t="shared" si="344"/>
        <v>2033</v>
      </c>
      <c r="B420" s="123">
        <f t="shared" si="306"/>
        <v>15</v>
      </c>
      <c r="C420" s="257">
        <f t="shared" si="336"/>
        <v>10</v>
      </c>
      <c r="D420" s="258" t="str">
        <f t="shared" si="336"/>
        <v>장D</v>
      </c>
      <c r="E420" s="259">
        <f t="shared" si="336"/>
        <v>0</v>
      </c>
      <c r="F420" s="260">
        <f t="shared" si="336"/>
        <v>0.03</v>
      </c>
      <c r="G420" s="259">
        <f t="shared" si="307"/>
        <v>0</v>
      </c>
      <c r="H420" s="260">
        <f t="shared" si="308"/>
        <v>0.6</v>
      </c>
      <c r="I420" s="259">
        <f t="shared" si="345"/>
        <v>0</v>
      </c>
      <c r="J420" s="259">
        <f t="shared" si="309"/>
        <v>1</v>
      </c>
      <c r="K420" s="261">
        <f t="shared" si="310"/>
        <v>1.05</v>
      </c>
      <c r="L420" s="259">
        <f t="shared" si="311"/>
        <v>1</v>
      </c>
      <c r="M420" s="262">
        <f t="shared" si="346"/>
        <v>1E-3</v>
      </c>
      <c r="N420" s="259">
        <f t="shared" si="347"/>
        <v>0</v>
      </c>
      <c r="O420" s="259">
        <f t="shared" si="312"/>
        <v>0</v>
      </c>
      <c r="P420" s="260">
        <f t="shared" si="348"/>
        <v>0</v>
      </c>
      <c r="Q420" s="259" t="b">
        <f t="shared" si="313"/>
        <v>0</v>
      </c>
      <c r="R420" s="260">
        <f t="shared" si="314"/>
        <v>0</v>
      </c>
      <c r="S420" s="259">
        <f t="shared" si="315"/>
        <v>0</v>
      </c>
      <c r="T420" s="259">
        <f t="shared" si="337"/>
        <v>0</v>
      </c>
      <c r="U420" s="259">
        <f t="shared" si="316"/>
        <v>0</v>
      </c>
      <c r="V420" s="259" t="b">
        <f t="shared" si="349"/>
        <v>1</v>
      </c>
      <c r="W420" s="262">
        <f t="shared" si="350"/>
        <v>1.4E-3</v>
      </c>
      <c r="X420" s="259">
        <f t="shared" si="317"/>
        <v>0</v>
      </c>
      <c r="Y420" s="260">
        <f t="shared" si="338"/>
        <v>0</v>
      </c>
      <c r="Z420" s="259">
        <f t="shared" si="318"/>
        <v>0</v>
      </c>
      <c r="AA420" s="259">
        <f t="shared" si="339"/>
        <v>0</v>
      </c>
      <c r="AB420" s="259">
        <f t="shared" si="319"/>
        <v>0</v>
      </c>
      <c r="AC420" s="263">
        <f t="shared" si="351"/>
        <v>0.2</v>
      </c>
      <c r="AD420" s="259">
        <f t="shared" si="320"/>
        <v>0</v>
      </c>
      <c r="AE420" s="259">
        <f t="shared" si="321"/>
        <v>1010</v>
      </c>
      <c r="AF420" s="264">
        <f t="shared" si="340"/>
        <v>90</v>
      </c>
      <c r="AG420" s="265">
        <f t="shared" si="340"/>
        <v>1</v>
      </c>
      <c r="AH420" s="265">
        <f t="shared" si="340"/>
        <v>1.1000000000000001</v>
      </c>
      <c r="AI420" s="265">
        <f t="shared" si="340"/>
        <v>1.25</v>
      </c>
      <c r="AJ420" s="278">
        <f t="shared" si="340"/>
        <v>2010</v>
      </c>
      <c r="AK420" s="278">
        <f t="shared" si="322"/>
        <v>23</v>
      </c>
      <c r="AL420" s="260">
        <f t="shared" si="341"/>
        <v>0.02</v>
      </c>
      <c r="AM420" s="260">
        <f t="shared" si="323"/>
        <v>0.19999999999999996</v>
      </c>
      <c r="AN420" s="260">
        <f t="shared" si="324"/>
        <v>0.54</v>
      </c>
      <c r="AO420" s="259">
        <f t="shared" si="325"/>
        <v>67493.250000000015</v>
      </c>
      <c r="AP420" s="261">
        <f t="shared" si="326"/>
        <v>0.6</v>
      </c>
      <c r="AQ420" s="259">
        <f t="shared" si="333"/>
        <v>40495.950000000004</v>
      </c>
      <c r="AR420" s="259">
        <f t="shared" si="327"/>
        <v>5</v>
      </c>
      <c r="AS420" s="262">
        <f t="shared" si="352"/>
        <v>1E-3</v>
      </c>
      <c r="AT420" s="259">
        <f t="shared" si="353"/>
        <v>14.899999999999999</v>
      </c>
      <c r="AU420" s="259">
        <f t="shared" si="328"/>
        <v>25.595950000000009</v>
      </c>
      <c r="AV420" s="260">
        <f t="shared" si="354"/>
        <v>0</v>
      </c>
      <c r="AW420" s="259">
        <f t="shared" si="329"/>
        <v>25.595950000000009</v>
      </c>
      <c r="AX420" s="259">
        <f t="shared" si="342"/>
        <v>27.577410000000011</v>
      </c>
      <c r="AY420" s="259">
        <f t="shared" si="330"/>
        <v>25.595950000000009</v>
      </c>
      <c r="AZ420" s="92">
        <f t="shared" si="331"/>
        <v>25.595950000000009</v>
      </c>
      <c r="BA420" s="266">
        <f t="shared" si="343"/>
        <v>2</v>
      </c>
      <c r="BB420" s="92">
        <f t="shared" si="332"/>
        <v>51.191900000000018</v>
      </c>
    </row>
    <row r="421" spans="1:54" x14ac:dyDescent="0.2">
      <c r="A421" s="278">
        <f t="shared" si="344"/>
        <v>2033</v>
      </c>
      <c r="B421" s="123">
        <f t="shared" si="306"/>
        <v>15</v>
      </c>
      <c r="C421" s="257">
        <f t="shared" si="336"/>
        <v>11</v>
      </c>
      <c r="D421" s="258" t="str">
        <f t="shared" si="336"/>
        <v>미등록A</v>
      </c>
      <c r="E421" s="259">
        <f t="shared" si="336"/>
        <v>0</v>
      </c>
      <c r="F421" s="260">
        <f t="shared" si="336"/>
        <v>0.01</v>
      </c>
      <c r="G421" s="259">
        <f t="shared" si="307"/>
        <v>0</v>
      </c>
      <c r="H421" s="260">
        <f t="shared" si="308"/>
        <v>0.6</v>
      </c>
      <c r="I421" s="259">
        <f t="shared" si="345"/>
        <v>0</v>
      </c>
      <c r="J421" s="259">
        <f t="shared" si="309"/>
        <v>1</v>
      </c>
      <c r="K421" s="261">
        <f t="shared" si="310"/>
        <v>1.05</v>
      </c>
      <c r="L421" s="259">
        <f t="shared" si="311"/>
        <v>1</v>
      </c>
      <c r="M421" s="262">
        <f t="shared" si="346"/>
        <v>1E-3</v>
      </c>
      <c r="N421" s="259">
        <f t="shared" si="347"/>
        <v>0</v>
      </c>
      <c r="O421" s="259">
        <f t="shared" si="312"/>
        <v>0</v>
      </c>
      <c r="P421" s="260">
        <f t="shared" si="348"/>
        <v>0</v>
      </c>
      <c r="Q421" s="259" t="b">
        <f t="shared" si="313"/>
        <v>0</v>
      </c>
      <c r="R421" s="260">
        <f t="shared" si="314"/>
        <v>0</v>
      </c>
      <c r="S421" s="259">
        <f t="shared" si="315"/>
        <v>0</v>
      </c>
      <c r="T421" s="259">
        <f t="shared" si="337"/>
        <v>0</v>
      </c>
      <c r="U421" s="259">
        <f t="shared" si="316"/>
        <v>0</v>
      </c>
      <c r="V421" s="259" t="b">
        <f t="shared" si="349"/>
        <v>1</v>
      </c>
      <c r="W421" s="262">
        <f t="shared" si="350"/>
        <v>1.4E-3</v>
      </c>
      <c r="X421" s="259">
        <f t="shared" si="317"/>
        <v>0</v>
      </c>
      <c r="Y421" s="260">
        <f t="shared" si="338"/>
        <v>0</v>
      </c>
      <c r="Z421" s="259">
        <f t="shared" si="318"/>
        <v>0</v>
      </c>
      <c r="AA421" s="259">
        <f t="shared" si="339"/>
        <v>0</v>
      </c>
      <c r="AB421" s="259">
        <f t="shared" si="319"/>
        <v>0</v>
      </c>
      <c r="AC421" s="263">
        <f t="shared" si="351"/>
        <v>0.2</v>
      </c>
      <c r="AD421" s="259">
        <f t="shared" si="320"/>
        <v>0</v>
      </c>
      <c r="AE421" s="259">
        <f t="shared" si="321"/>
        <v>1010</v>
      </c>
      <c r="AF421" s="264">
        <f t="shared" si="340"/>
        <v>92</v>
      </c>
      <c r="AG421" s="265">
        <f t="shared" si="340"/>
        <v>1</v>
      </c>
      <c r="AH421" s="265">
        <f t="shared" si="340"/>
        <v>1.1000000000000001</v>
      </c>
      <c r="AI421" s="265">
        <f t="shared" si="340"/>
        <v>1.24</v>
      </c>
      <c r="AJ421" s="278">
        <f t="shared" si="340"/>
        <v>1988</v>
      </c>
      <c r="AK421" s="278">
        <f t="shared" si="322"/>
        <v>45</v>
      </c>
      <c r="AL421" s="260">
        <f t="shared" si="341"/>
        <v>0.02</v>
      </c>
      <c r="AM421" s="260">
        <f t="shared" si="323"/>
        <v>0.19999999999999996</v>
      </c>
      <c r="AN421" s="260">
        <f t="shared" si="324"/>
        <v>0.19999999999999996</v>
      </c>
      <c r="AO421" s="259">
        <f t="shared" si="325"/>
        <v>25348.575999999997</v>
      </c>
      <c r="AP421" s="261">
        <f t="shared" si="326"/>
        <v>0.6</v>
      </c>
      <c r="AQ421" s="259">
        <f t="shared" si="333"/>
        <v>15209.145599999998</v>
      </c>
      <c r="AR421" s="259">
        <f t="shared" si="327"/>
        <v>3</v>
      </c>
      <c r="AS421" s="262">
        <f t="shared" si="352"/>
        <v>5.9999999999999995E-4</v>
      </c>
      <c r="AT421" s="259">
        <f t="shared" si="353"/>
        <v>1.899999999999999</v>
      </c>
      <c r="AU421" s="259">
        <f t="shared" si="328"/>
        <v>7.2254873599999989</v>
      </c>
      <c r="AV421" s="260">
        <f t="shared" si="354"/>
        <v>0</v>
      </c>
      <c r="AW421" s="259">
        <f t="shared" si="329"/>
        <v>7.2254873599999989</v>
      </c>
      <c r="AX421" s="259">
        <f t="shared" si="342"/>
        <v>7.3970238720000001</v>
      </c>
      <c r="AY421" s="259">
        <f t="shared" si="330"/>
        <v>7.2254873599999989</v>
      </c>
      <c r="AZ421" s="92">
        <f t="shared" si="331"/>
        <v>7.2254873599999989</v>
      </c>
      <c r="BA421" s="266">
        <f t="shared" si="343"/>
        <v>1</v>
      </c>
      <c r="BB421" s="92">
        <f t="shared" si="332"/>
        <v>7.2254873599999989</v>
      </c>
    </row>
    <row r="422" spans="1:54" x14ac:dyDescent="0.2">
      <c r="A422" s="278">
        <f t="shared" si="344"/>
        <v>2033</v>
      </c>
      <c r="B422" s="123">
        <f t="shared" si="306"/>
        <v>15</v>
      </c>
      <c r="C422" s="257">
        <f t="shared" ref="C422:F435" si="355">C397</f>
        <v>12</v>
      </c>
      <c r="D422" s="258">
        <f t="shared" si="355"/>
        <v>0</v>
      </c>
      <c r="E422" s="259">
        <f t="shared" si="355"/>
        <v>0</v>
      </c>
      <c r="F422" s="260">
        <f t="shared" si="355"/>
        <v>0</v>
      </c>
      <c r="G422" s="259">
        <f t="shared" si="307"/>
        <v>0</v>
      </c>
      <c r="H422" s="260">
        <f t="shared" si="308"/>
        <v>0.6</v>
      </c>
      <c r="I422" s="259">
        <f t="shared" si="345"/>
        <v>0</v>
      </c>
      <c r="J422" s="259">
        <f t="shared" si="309"/>
        <v>1</v>
      </c>
      <c r="K422" s="261">
        <f t="shared" si="310"/>
        <v>1.05</v>
      </c>
      <c r="L422" s="259">
        <f t="shared" si="311"/>
        <v>1</v>
      </c>
      <c r="M422" s="262">
        <f t="shared" si="346"/>
        <v>1E-3</v>
      </c>
      <c r="N422" s="259">
        <f t="shared" si="347"/>
        <v>0</v>
      </c>
      <c r="O422" s="259">
        <f t="shared" si="312"/>
        <v>0</v>
      </c>
      <c r="P422" s="260">
        <f t="shared" si="348"/>
        <v>0</v>
      </c>
      <c r="Q422" s="259" t="b">
        <f t="shared" si="313"/>
        <v>0</v>
      </c>
      <c r="R422" s="260">
        <f t="shared" si="314"/>
        <v>0</v>
      </c>
      <c r="S422" s="259">
        <f t="shared" si="315"/>
        <v>0</v>
      </c>
      <c r="T422" s="259">
        <f t="shared" si="337"/>
        <v>0</v>
      </c>
      <c r="U422" s="259">
        <f t="shared" si="316"/>
        <v>0</v>
      </c>
      <c r="V422" s="259">
        <f t="shared" si="349"/>
        <v>0</v>
      </c>
      <c r="W422" s="262">
        <f t="shared" si="350"/>
        <v>1.4E-3</v>
      </c>
      <c r="X422" s="259">
        <f t="shared" si="317"/>
        <v>0</v>
      </c>
      <c r="Y422" s="260">
        <f t="shared" si="338"/>
        <v>0</v>
      </c>
      <c r="Z422" s="259">
        <f t="shared" si="318"/>
        <v>0</v>
      </c>
      <c r="AA422" s="259">
        <f t="shared" si="339"/>
        <v>0</v>
      </c>
      <c r="AB422" s="259">
        <f t="shared" si="319"/>
        <v>0</v>
      </c>
      <c r="AC422" s="263">
        <f t="shared" si="351"/>
        <v>0.2</v>
      </c>
      <c r="AD422" s="259">
        <f t="shared" si="320"/>
        <v>0</v>
      </c>
      <c r="AE422" s="259">
        <f t="shared" si="321"/>
        <v>1010</v>
      </c>
      <c r="AF422" s="264">
        <f t="shared" ref="AF422:AJ435" si="356">AF397</f>
        <v>0</v>
      </c>
      <c r="AG422" s="265">
        <f t="shared" si="356"/>
        <v>0</v>
      </c>
      <c r="AH422" s="265">
        <f t="shared" si="356"/>
        <v>0</v>
      </c>
      <c r="AI422" s="265">
        <f t="shared" si="356"/>
        <v>0</v>
      </c>
      <c r="AJ422" s="278">
        <f t="shared" si="356"/>
        <v>0</v>
      </c>
      <c r="AK422" s="278">
        <f t="shared" si="322"/>
        <v>2033</v>
      </c>
      <c r="AL422" s="260">
        <f t="shared" si="341"/>
        <v>0</v>
      </c>
      <c r="AM422" s="260">
        <f t="shared" si="323"/>
        <v>0</v>
      </c>
      <c r="AN422" s="260">
        <f t="shared" si="324"/>
        <v>1</v>
      </c>
      <c r="AO422" s="259">
        <f t="shared" si="325"/>
        <v>0</v>
      </c>
      <c r="AP422" s="261">
        <f t="shared" si="326"/>
        <v>0.6</v>
      </c>
      <c r="AQ422" s="259">
        <f t="shared" si="333"/>
        <v>0</v>
      </c>
      <c r="AR422" s="259">
        <f t="shared" si="327"/>
        <v>1</v>
      </c>
      <c r="AS422" s="262">
        <f t="shared" si="352"/>
        <v>4.0000000000000002E-4</v>
      </c>
      <c r="AT422" s="259">
        <f t="shared" si="353"/>
        <v>0</v>
      </c>
      <c r="AU422" s="259">
        <f t="shared" si="328"/>
        <v>0</v>
      </c>
      <c r="AV422" s="260">
        <f t="shared" si="354"/>
        <v>0</v>
      </c>
      <c r="AW422" s="259">
        <f t="shared" si="329"/>
        <v>0</v>
      </c>
      <c r="AX422" s="259">
        <f t="shared" si="342"/>
        <v>0</v>
      </c>
      <c r="AY422" s="259">
        <f t="shared" si="330"/>
        <v>0</v>
      </c>
      <c r="AZ422" s="92">
        <f t="shared" si="331"/>
        <v>0</v>
      </c>
      <c r="BA422" s="266">
        <f t="shared" si="343"/>
        <v>0</v>
      </c>
      <c r="BB422" s="92">
        <f t="shared" si="332"/>
        <v>0</v>
      </c>
    </row>
    <row r="423" spans="1:54" x14ac:dyDescent="0.2">
      <c r="A423" s="278">
        <f t="shared" si="344"/>
        <v>2033</v>
      </c>
      <c r="B423" s="123">
        <f t="shared" si="306"/>
        <v>15</v>
      </c>
      <c r="C423" s="257">
        <f t="shared" si="355"/>
        <v>13</v>
      </c>
      <c r="D423" s="258">
        <f t="shared" si="355"/>
        <v>0</v>
      </c>
      <c r="E423" s="259">
        <f t="shared" si="355"/>
        <v>0</v>
      </c>
      <c r="F423" s="260">
        <f t="shared" si="355"/>
        <v>0</v>
      </c>
      <c r="G423" s="259">
        <f t="shared" si="307"/>
        <v>0</v>
      </c>
      <c r="H423" s="260">
        <f t="shared" si="308"/>
        <v>0.6</v>
      </c>
      <c r="I423" s="259">
        <f t="shared" si="345"/>
        <v>0</v>
      </c>
      <c r="J423" s="259">
        <f t="shared" si="309"/>
        <v>1</v>
      </c>
      <c r="K423" s="261">
        <f t="shared" si="310"/>
        <v>1.05</v>
      </c>
      <c r="L423" s="259">
        <f t="shared" si="311"/>
        <v>1</v>
      </c>
      <c r="M423" s="262">
        <f t="shared" si="346"/>
        <v>1E-3</v>
      </c>
      <c r="N423" s="259">
        <f t="shared" si="347"/>
        <v>0</v>
      </c>
      <c r="O423" s="259">
        <f t="shared" si="312"/>
        <v>0</v>
      </c>
      <c r="P423" s="260">
        <f t="shared" si="348"/>
        <v>0</v>
      </c>
      <c r="Q423" s="259" t="b">
        <f t="shared" si="313"/>
        <v>0</v>
      </c>
      <c r="R423" s="260">
        <f t="shared" si="314"/>
        <v>0</v>
      </c>
      <c r="S423" s="259">
        <f t="shared" si="315"/>
        <v>0</v>
      </c>
      <c r="T423" s="259">
        <f t="shared" si="337"/>
        <v>0</v>
      </c>
      <c r="U423" s="259">
        <f t="shared" si="316"/>
        <v>0</v>
      </c>
      <c r="V423" s="259">
        <f t="shared" si="349"/>
        <v>0</v>
      </c>
      <c r="W423" s="262">
        <f t="shared" si="350"/>
        <v>1.4E-3</v>
      </c>
      <c r="X423" s="259">
        <f t="shared" si="317"/>
        <v>0</v>
      </c>
      <c r="Y423" s="260">
        <f t="shared" si="338"/>
        <v>0</v>
      </c>
      <c r="Z423" s="259">
        <f t="shared" si="318"/>
        <v>0</v>
      </c>
      <c r="AA423" s="259">
        <f t="shared" si="339"/>
        <v>0</v>
      </c>
      <c r="AB423" s="259">
        <f t="shared" si="319"/>
        <v>0</v>
      </c>
      <c r="AC423" s="263">
        <f t="shared" si="351"/>
        <v>0.2</v>
      </c>
      <c r="AD423" s="259">
        <f t="shared" si="320"/>
        <v>0</v>
      </c>
      <c r="AE423" s="259">
        <f t="shared" si="321"/>
        <v>1010</v>
      </c>
      <c r="AF423" s="264">
        <f t="shared" si="356"/>
        <v>0</v>
      </c>
      <c r="AG423" s="265">
        <f t="shared" si="356"/>
        <v>0</v>
      </c>
      <c r="AH423" s="265">
        <f t="shared" si="356"/>
        <v>0</v>
      </c>
      <c r="AI423" s="265">
        <f t="shared" si="356"/>
        <v>0</v>
      </c>
      <c r="AJ423" s="278">
        <f t="shared" si="356"/>
        <v>0</v>
      </c>
      <c r="AK423" s="278">
        <f t="shared" si="322"/>
        <v>2033</v>
      </c>
      <c r="AL423" s="260">
        <f t="shared" si="341"/>
        <v>0</v>
      </c>
      <c r="AM423" s="260">
        <f t="shared" si="323"/>
        <v>0</v>
      </c>
      <c r="AN423" s="260">
        <f t="shared" si="324"/>
        <v>1</v>
      </c>
      <c r="AO423" s="259">
        <f t="shared" si="325"/>
        <v>0</v>
      </c>
      <c r="AP423" s="261">
        <f t="shared" si="326"/>
        <v>0.6</v>
      </c>
      <c r="AQ423" s="259">
        <f t="shared" si="333"/>
        <v>0</v>
      </c>
      <c r="AR423" s="259">
        <f t="shared" si="327"/>
        <v>1</v>
      </c>
      <c r="AS423" s="262">
        <f t="shared" si="352"/>
        <v>4.0000000000000002E-4</v>
      </c>
      <c r="AT423" s="259">
        <f t="shared" si="353"/>
        <v>0</v>
      </c>
      <c r="AU423" s="259">
        <f t="shared" si="328"/>
        <v>0</v>
      </c>
      <c r="AV423" s="260">
        <f t="shared" si="354"/>
        <v>0</v>
      </c>
      <c r="AW423" s="259">
        <f t="shared" si="329"/>
        <v>0</v>
      </c>
      <c r="AX423" s="259">
        <f t="shared" si="342"/>
        <v>0</v>
      </c>
      <c r="AY423" s="259">
        <f t="shared" si="330"/>
        <v>0</v>
      </c>
      <c r="AZ423" s="92">
        <f t="shared" si="331"/>
        <v>0</v>
      </c>
      <c r="BA423" s="266">
        <f t="shared" si="343"/>
        <v>0</v>
      </c>
      <c r="BB423" s="92">
        <f t="shared" si="332"/>
        <v>0</v>
      </c>
    </row>
    <row r="424" spans="1:54" x14ac:dyDescent="0.2">
      <c r="A424" s="278">
        <f t="shared" si="344"/>
        <v>2033</v>
      </c>
      <c r="B424" s="123">
        <f t="shared" si="306"/>
        <v>15</v>
      </c>
      <c r="C424" s="257">
        <f t="shared" si="355"/>
        <v>14</v>
      </c>
      <c r="D424" s="258">
        <f t="shared" si="355"/>
        <v>0</v>
      </c>
      <c r="E424" s="259">
        <f t="shared" si="355"/>
        <v>0</v>
      </c>
      <c r="F424" s="260">
        <f t="shared" si="355"/>
        <v>0</v>
      </c>
      <c r="G424" s="259">
        <f t="shared" si="307"/>
        <v>0</v>
      </c>
      <c r="H424" s="260">
        <f t="shared" si="308"/>
        <v>0.6</v>
      </c>
      <c r="I424" s="259">
        <f t="shared" si="345"/>
        <v>0</v>
      </c>
      <c r="J424" s="259">
        <f t="shared" si="309"/>
        <v>1</v>
      </c>
      <c r="K424" s="261">
        <f t="shared" si="310"/>
        <v>1.05</v>
      </c>
      <c r="L424" s="259">
        <f t="shared" si="311"/>
        <v>1</v>
      </c>
      <c r="M424" s="262">
        <f t="shared" si="346"/>
        <v>1E-3</v>
      </c>
      <c r="N424" s="259">
        <f t="shared" si="347"/>
        <v>0</v>
      </c>
      <c r="O424" s="259">
        <f t="shared" si="312"/>
        <v>0</v>
      </c>
      <c r="P424" s="260">
        <f t="shared" si="348"/>
        <v>0</v>
      </c>
      <c r="Q424" s="259" t="b">
        <f t="shared" si="313"/>
        <v>0</v>
      </c>
      <c r="R424" s="260">
        <f t="shared" si="314"/>
        <v>0</v>
      </c>
      <c r="S424" s="259">
        <f t="shared" si="315"/>
        <v>0</v>
      </c>
      <c r="T424" s="259">
        <f t="shared" si="337"/>
        <v>0</v>
      </c>
      <c r="U424" s="259">
        <f t="shared" si="316"/>
        <v>0</v>
      </c>
      <c r="V424" s="259">
        <f t="shared" si="349"/>
        <v>0</v>
      </c>
      <c r="W424" s="262">
        <f t="shared" si="350"/>
        <v>1.4E-3</v>
      </c>
      <c r="X424" s="259">
        <f t="shared" si="317"/>
        <v>0</v>
      </c>
      <c r="Y424" s="260">
        <f t="shared" si="338"/>
        <v>0</v>
      </c>
      <c r="Z424" s="259">
        <f t="shared" si="318"/>
        <v>0</v>
      </c>
      <c r="AA424" s="259">
        <f t="shared" si="339"/>
        <v>0</v>
      </c>
      <c r="AB424" s="259">
        <f t="shared" si="319"/>
        <v>0</v>
      </c>
      <c r="AC424" s="263">
        <f t="shared" si="351"/>
        <v>0.2</v>
      </c>
      <c r="AD424" s="259">
        <f t="shared" si="320"/>
        <v>0</v>
      </c>
      <c r="AE424" s="259">
        <f t="shared" si="321"/>
        <v>1010</v>
      </c>
      <c r="AF424" s="264">
        <f t="shared" si="356"/>
        <v>0</v>
      </c>
      <c r="AG424" s="265">
        <f t="shared" si="356"/>
        <v>0</v>
      </c>
      <c r="AH424" s="265">
        <f t="shared" si="356"/>
        <v>0</v>
      </c>
      <c r="AI424" s="265">
        <f t="shared" si="356"/>
        <v>0</v>
      </c>
      <c r="AJ424" s="278">
        <f t="shared" si="356"/>
        <v>0</v>
      </c>
      <c r="AK424" s="278">
        <f t="shared" si="322"/>
        <v>2033</v>
      </c>
      <c r="AL424" s="260">
        <f t="shared" si="341"/>
        <v>0</v>
      </c>
      <c r="AM424" s="260">
        <f t="shared" si="323"/>
        <v>0</v>
      </c>
      <c r="AN424" s="260">
        <f t="shared" si="324"/>
        <v>1</v>
      </c>
      <c r="AO424" s="259">
        <f t="shared" si="325"/>
        <v>0</v>
      </c>
      <c r="AP424" s="261">
        <f t="shared" si="326"/>
        <v>0.6</v>
      </c>
      <c r="AQ424" s="259">
        <f t="shared" si="333"/>
        <v>0</v>
      </c>
      <c r="AR424" s="259">
        <f t="shared" si="327"/>
        <v>1</v>
      </c>
      <c r="AS424" s="262">
        <f t="shared" si="352"/>
        <v>4.0000000000000002E-4</v>
      </c>
      <c r="AT424" s="259">
        <f t="shared" si="353"/>
        <v>0</v>
      </c>
      <c r="AU424" s="259">
        <f t="shared" si="328"/>
        <v>0</v>
      </c>
      <c r="AV424" s="260">
        <f t="shared" si="354"/>
        <v>0</v>
      </c>
      <c r="AW424" s="259">
        <f t="shared" si="329"/>
        <v>0</v>
      </c>
      <c r="AX424" s="259">
        <f t="shared" si="342"/>
        <v>0</v>
      </c>
      <c r="AY424" s="259">
        <f t="shared" si="330"/>
        <v>0</v>
      </c>
      <c r="AZ424" s="92">
        <f t="shared" si="331"/>
        <v>0</v>
      </c>
      <c r="BA424" s="266">
        <f t="shared" si="343"/>
        <v>0</v>
      </c>
      <c r="BB424" s="92">
        <f t="shared" si="332"/>
        <v>0</v>
      </c>
    </row>
    <row r="425" spans="1:54" x14ac:dyDescent="0.2">
      <c r="A425" s="278">
        <f t="shared" si="344"/>
        <v>2033</v>
      </c>
      <c r="B425" s="123">
        <f t="shared" si="306"/>
        <v>15</v>
      </c>
      <c r="C425" s="257">
        <f t="shared" si="355"/>
        <v>15</v>
      </c>
      <c r="D425" s="258">
        <f t="shared" si="355"/>
        <v>0</v>
      </c>
      <c r="E425" s="259">
        <f t="shared" si="355"/>
        <v>0</v>
      </c>
      <c r="F425" s="260">
        <f t="shared" si="355"/>
        <v>0</v>
      </c>
      <c r="G425" s="259">
        <f t="shared" si="307"/>
        <v>0</v>
      </c>
      <c r="H425" s="260">
        <f t="shared" si="308"/>
        <v>0.6</v>
      </c>
      <c r="I425" s="259">
        <f t="shared" si="345"/>
        <v>0</v>
      </c>
      <c r="J425" s="259">
        <f t="shared" si="309"/>
        <v>1</v>
      </c>
      <c r="K425" s="261">
        <f t="shared" si="310"/>
        <v>1.05</v>
      </c>
      <c r="L425" s="259">
        <f t="shared" si="311"/>
        <v>1</v>
      </c>
      <c r="M425" s="262">
        <f t="shared" si="346"/>
        <v>1E-3</v>
      </c>
      <c r="N425" s="259">
        <f t="shared" si="347"/>
        <v>0</v>
      </c>
      <c r="O425" s="259">
        <f t="shared" si="312"/>
        <v>0</v>
      </c>
      <c r="P425" s="260">
        <f t="shared" si="348"/>
        <v>0</v>
      </c>
      <c r="Q425" s="259" t="b">
        <f t="shared" si="313"/>
        <v>0</v>
      </c>
      <c r="R425" s="260">
        <f t="shared" si="314"/>
        <v>0</v>
      </c>
      <c r="S425" s="259">
        <f t="shared" si="315"/>
        <v>0</v>
      </c>
      <c r="T425" s="259">
        <f t="shared" si="337"/>
        <v>0</v>
      </c>
      <c r="U425" s="259">
        <f t="shared" si="316"/>
        <v>0</v>
      </c>
      <c r="V425" s="259">
        <f t="shared" si="349"/>
        <v>0</v>
      </c>
      <c r="W425" s="262">
        <f t="shared" si="350"/>
        <v>1.4E-3</v>
      </c>
      <c r="X425" s="259">
        <f t="shared" si="317"/>
        <v>0</v>
      </c>
      <c r="Y425" s="260">
        <f t="shared" si="338"/>
        <v>0</v>
      </c>
      <c r="Z425" s="259">
        <f t="shared" si="318"/>
        <v>0</v>
      </c>
      <c r="AA425" s="259">
        <f t="shared" si="339"/>
        <v>0</v>
      </c>
      <c r="AB425" s="259">
        <f t="shared" si="319"/>
        <v>0</v>
      </c>
      <c r="AC425" s="263">
        <f t="shared" si="351"/>
        <v>0.2</v>
      </c>
      <c r="AD425" s="259">
        <f t="shared" si="320"/>
        <v>0</v>
      </c>
      <c r="AE425" s="259">
        <f t="shared" si="321"/>
        <v>1010</v>
      </c>
      <c r="AF425" s="264">
        <f t="shared" si="356"/>
        <v>0</v>
      </c>
      <c r="AG425" s="265">
        <f t="shared" si="356"/>
        <v>0</v>
      </c>
      <c r="AH425" s="265">
        <f t="shared" si="356"/>
        <v>0</v>
      </c>
      <c r="AI425" s="265">
        <f t="shared" si="356"/>
        <v>0</v>
      </c>
      <c r="AJ425" s="278">
        <f t="shared" si="356"/>
        <v>0</v>
      </c>
      <c r="AK425" s="278">
        <f t="shared" si="322"/>
        <v>2033</v>
      </c>
      <c r="AL425" s="260">
        <f t="shared" si="341"/>
        <v>0</v>
      </c>
      <c r="AM425" s="260">
        <f t="shared" si="323"/>
        <v>0</v>
      </c>
      <c r="AN425" s="260">
        <f t="shared" si="324"/>
        <v>1</v>
      </c>
      <c r="AO425" s="259">
        <f t="shared" si="325"/>
        <v>0</v>
      </c>
      <c r="AP425" s="261">
        <f t="shared" si="326"/>
        <v>0.6</v>
      </c>
      <c r="AQ425" s="259">
        <f t="shared" si="333"/>
        <v>0</v>
      </c>
      <c r="AR425" s="259">
        <f t="shared" si="327"/>
        <v>1</v>
      </c>
      <c r="AS425" s="262">
        <f t="shared" si="352"/>
        <v>4.0000000000000002E-4</v>
      </c>
      <c r="AT425" s="259">
        <f t="shared" si="353"/>
        <v>0</v>
      </c>
      <c r="AU425" s="259">
        <f t="shared" si="328"/>
        <v>0</v>
      </c>
      <c r="AV425" s="260">
        <f t="shared" si="354"/>
        <v>0</v>
      </c>
      <c r="AW425" s="259">
        <f t="shared" si="329"/>
        <v>0</v>
      </c>
      <c r="AX425" s="259">
        <f t="shared" si="342"/>
        <v>0</v>
      </c>
      <c r="AY425" s="259">
        <f t="shared" si="330"/>
        <v>0</v>
      </c>
      <c r="AZ425" s="92">
        <f t="shared" si="331"/>
        <v>0</v>
      </c>
      <c r="BA425" s="266">
        <f t="shared" si="343"/>
        <v>0</v>
      </c>
      <c r="BB425" s="92">
        <f t="shared" si="332"/>
        <v>0</v>
      </c>
    </row>
    <row r="426" spans="1:54" x14ac:dyDescent="0.2">
      <c r="A426" s="278">
        <f t="shared" si="344"/>
        <v>2033</v>
      </c>
      <c r="B426" s="123">
        <f t="shared" si="306"/>
        <v>15</v>
      </c>
      <c r="C426" s="257">
        <f t="shared" si="355"/>
        <v>16</v>
      </c>
      <c r="D426" s="258">
        <f t="shared" si="355"/>
        <v>0</v>
      </c>
      <c r="E426" s="259">
        <f t="shared" si="355"/>
        <v>0</v>
      </c>
      <c r="F426" s="260">
        <f t="shared" si="355"/>
        <v>0</v>
      </c>
      <c r="G426" s="259">
        <f t="shared" si="307"/>
        <v>0</v>
      </c>
      <c r="H426" s="260">
        <f t="shared" si="308"/>
        <v>0.6</v>
      </c>
      <c r="I426" s="259">
        <f t="shared" si="345"/>
        <v>0</v>
      </c>
      <c r="J426" s="259">
        <f t="shared" si="309"/>
        <v>1</v>
      </c>
      <c r="K426" s="261">
        <f t="shared" si="310"/>
        <v>1.05</v>
      </c>
      <c r="L426" s="259">
        <f t="shared" si="311"/>
        <v>1</v>
      </c>
      <c r="M426" s="262">
        <f t="shared" si="346"/>
        <v>1E-3</v>
      </c>
      <c r="N426" s="259">
        <f t="shared" si="347"/>
        <v>0</v>
      </c>
      <c r="O426" s="259">
        <f t="shared" si="312"/>
        <v>0</v>
      </c>
      <c r="P426" s="260">
        <f t="shared" si="348"/>
        <v>0</v>
      </c>
      <c r="Q426" s="259" t="b">
        <f t="shared" si="313"/>
        <v>0</v>
      </c>
      <c r="R426" s="260">
        <f t="shared" si="314"/>
        <v>0</v>
      </c>
      <c r="S426" s="259">
        <f t="shared" si="315"/>
        <v>0</v>
      </c>
      <c r="T426" s="259">
        <f t="shared" si="337"/>
        <v>0</v>
      </c>
      <c r="U426" s="259">
        <f t="shared" si="316"/>
        <v>0</v>
      </c>
      <c r="V426" s="259">
        <f t="shared" si="349"/>
        <v>0</v>
      </c>
      <c r="W426" s="262">
        <f t="shared" si="350"/>
        <v>1.4E-3</v>
      </c>
      <c r="X426" s="259">
        <f t="shared" si="317"/>
        <v>0</v>
      </c>
      <c r="Y426" s="260">
        <f t="shared" si="338"/>
        <v>0</v>
      </c>
      <c r="Z426" s="259">
        <f t="shared" si="318"/>
        <v>0</v>
      </c>
      <c r="AA426" s="259">
        <f t="shared" si="339"/>
        <v>0</v>
      </c>
      <c r="AB426" s="259">
        <f t="shared" si="319"/>
        <v>0</v>
      </c>
      <c r="AC426" s="263">
        <f t="shared" si="351"/>
        <v>0.2</v>
      </c>
      <c r="AD426" s="259">
        <f t="shared" si="320"/>
        <v>0</v>
      </c>
      <c r="AE426" s="259">
        <f t="shared" si="321"/>
        <v>1010</v>
      </c>
      <c r="AF426" s="264">
        <f t="shared" si="356"/>
        <v>0</v>
      </c>
      <c r="AG426" s="265">
        <f t="shared" si="356"/>
        <v>0</v>
      </c>
      <c r="AH426" s="265">
        <f t="shared" si="356"/>
        <v>0</v>
      </c>
      <c r="AI426" s="265">
        <f t="shared" si="356"/>
        <v>0</v>
      </c>
      <c r="AJ426" s="278">
        <f t="shared" si="356"/>
        <v>0</v>
      </c>
      <c r="AK426" s="278">
        <f t="shared" si="322"/>
        <v>2033</v>
      </c>
      <c r="AL426" s="260">
        <f t="shared" si="341"/>
        <v>0</v>
      </c>
      <c r="AM426" s="260">
        <f t="shared" si="323"/>
        <v>0</v>
      </c>
      <c r="AN426" s="260">
        <f t="shared" si="324"/>
        <v>1</v>
      </c>
      <c r="AO426" s="259">
        <f t="shared" si="325"/>
        <v>0</v>
      </c>
      <c r="AP426" s="261">
        <f t="shared" si="326"/>
        <v>0.6</v>
      </c>
      <c r="AQ426" s="259">
        <f t="shared" si="333"/>
        <v>0</v>
      </c>
      <c r="AR426" s="259">
        <f t="shared" si="327"/>
        <v>1</v>
      </c>
      <c r="AS426" s="262">
        <f t="shared" si="352"/>
        <v>4.0000000000000002E-4</v>
      </c>
      <c r="AT426" s="259">
        <f t="shared" si="353"/>
        <v>0</v>
      </c>
      <c r="AU426" s="259">
        <f t="shared" si="328"/>
        <v>0</v>
      </c>
      <c r="AV426" s="260">
        <f t="shared" si="354"/>
        <v>0</v>
      </c>
      <c r="AW426" s="259">
        <f t="shared" si="329"/>
        <v>0</v>
      </c>
      <c r="AX426" s="259">
        <f t="shared" si="342"/>
        <v>0</v>
      </c>
      <c r="AY426" s="259">
        <f t="shared" si="330"/>
        <v>0</v>
      </c>
      <c r="AZ426" s="92">
        <f t="shared" si="331"/>
        <v>0</v>
      </c>
      <c r="BA426" s="266">
        <f t="shared" si="343"/>
        <v>0</v>
      </c>
      <c r="BB426" s="92">
        <f t="shared" si="332"/>
        <v>0</v>
      </c>
    </row>
    <row r="427" spans="1:54" x14ac:dyDescent="0.2">
      <c r="A427" s="278">
        <f t="shared" si="344"/>
        <v>2033</v>
      </c>
      <c r="B427" s="123">
        <f t="shared" si="306"/>
        <v>15</v>
      </c>
      <c r="C427" s="257">
        <f t="shared" si="355"/>
        <v>17</v>
      </c>
      <c r="D427" s="258">
        <f t="shared" si="355"/>
        <v>0</v>
      </c>
      <c r="E427" s="259">
        <f t="shared" si="355"/>
        <v>0</v>
      </c>
      <c r="F427" s="260">
        <f t="shared" si="355"/>
        <v>0</v>
      </c>
      <c r="G427" s="259">
        <f t="shared" si="307"/>
        <v>0</v>
      </c>
      <c r="H427" s="260">
        <f t="shared" si="308"/>
        <v>0.6</v>
      </c>
      <c r="I427" s="259">
        <f t="shared" si="345"/>
        <v>0</v>
      </c>
      <c r="J427" s="259">
        <f t="shared" si="309"/>
        <v>1</v>
      </c>
      <c r="K427" s="261">
        <f t="shared" si="310"/>
        <v>1.05</v>
      </c>
      <c r="L427" s="259">
        <f t="shared" si="311"/>
        <v>1</v>
      </c>
      <c r="M427" s="262">
        <f t="shared" si="346"/>
        <v>1E-3</v>
      </c>
      <c r="N427" s="259">
        <f t="shared" si="347"/>
        <v>0</v>
      </c>
      <c r="O427" s="259">
        <f t="shared" si="312"/>
        <v>0</v>
      </c>
      <c r="P427" s="260">
        <f t="shared" si="348"/>
        <v>0</v>
      </c>
      <c r="Q427" s="259" t="b">
        <f t="shared" si="313"/>
        <v>0</v>
      </c>
      <c r="R427" s="260">
        <f t="shared" si="314"/>
        <v>0</v>
      </c>
      <c r="S427" s="259">
        <f t="shared" si="315"/>
        <v>0</v>
      </c>
      <c r="T427" s="259">
        <f t="shared" si="337"/>
        <v>0</v>
      </c>
      <c r="U427" s="259">
        <f t="shared" si="316"/>
        <v>0</v>
      </c>
      <c r="V427" s="259">
        <f t="shared" si="349"/>
        <v>0</v>
      </c>
      <c r="W427" s="262">
        <f t="shared" si="350"/>
        <v>1.4E-3</v>
      </c>
      <c r="X427" s="259">
        <f t="shared" si="317"/>
        <v>0</v>
      </c>
      <c r="Y427" s="260">
        <f t="shared" si="338"/>
        <v>0</v>
      </c>
      <c r="Z427" s="259">
        <f t="shared" si="318"/>
        <v>0</v>
      </c>
      <c r="AA427" s="259">
        <f t="shared" si="339"/>
        <v>0</v>
      </c>
      <c r="AB427" s="259">
        <f t="shared" si="319"/>
        <v>0</v>
      </c>
      <c r="AC427" s="263">
        <f t="shared" si="351"/>
        <v>0.2</v>
      </c>
      <c r="AD427" s="259">
        <f t="shared" si="320"/>
        <v>0</v>
      </c>
      <c r="AE427" s="259">
        <f t="shared" si="321"/>
        <v>1010</v>
      </c>
      <c r="AF427" s="264">
        <f t="shared" si="356"/>
        <v>0</v>
      </c>
      <c r="AG427" s="265">
        <f t="shared" si="356"/>
        <v>0</v>
      </c>
      <c r="AH427" s="265">
        <f t="shared" si="356"/>
        <v>0</v>
      </c>
      <c r="AI427" s="265">
        <f t="shared" si="356"/>
        <v>0</v>
      </c>
      <c r="AJ427" s="278">
        <f t="shared" si="356"/>
        <v>0</v>
      </c>
      <c r="AK427" s="278">
        <f t="shared" si="322"/>
        <v>2033</v>
      </c>
      <c r="AL427" s="260">
        <f t="shared" si="341"/>
        <v>0</v>
      </c>
      <c r="AM427" s="260">
        <f t="shared" si="323"/>
        <v>0</v>
      </c>
      <c r="AN427" s="260">
        <f t="shared" si="324"/>
        <v>1</v>
      </c>
      <c r="AO427" s="259">
        <f t="shared" si="325"/>
        <v>0</v>
      </c>
      <c r="AP427" s="261">
        <f t="shared" si="326"/>
        <v>0.6</v>
      </c>
      <c r="AQ427" s="259">
        <f t="shared" si="333"/>
        <v>0</v>
      </c>
      <c r="AR427" s="259">
        <f t="shared" si="327"/>
        <v>1</v>
      </c>
      <c r="AS427" s="262">
        <f t="shared" si="352"/>
        <v>4.0000000000000002E-4</v>
      </c>
      <c r="AT427" s="259">
        <f t="shared" si="353"/>
        <v>0</v>
      </c>
      <c r="AU427" s="259">
        <f t="shared" si="328"/>
        <v>0</v>
      </c>
      <c r="AV427" s="260">
        <f t="shared" si="354"/>
        <v>0</v>
      </c>
      <c r="AW427" s="259">
        <f t="shared" si="329"/>
        <v>0</v>
      </c>
      <c r="AX427" s="259">
        <f t="shared" si="342"/>
        <v>0</v>
      </c>
      <c r="AY427" s="259">
        <f t="shared" si="330"/>
        <v>0</v>
      </c>
      <c r="AZ427" s="92">
        <f t="shared" si="331"/>
        <v>0</v>
      </c>
      <c r="BA427" s="266">
        <f t="shared" si="343"/>
        <v>0</v>
      </c>
      <c r="BB427" s="92">
        <f t="shared" si="332"/>
        <v>0</v>
      </c>
    </row>
    <row r="428" spans="1:54" x14ac:dyDescent="0.2">
      <c r="A428" s="278">
        <f t="shared" si="344"/>
        <v>2033</v>
      </c>
      <c r="B428" s="123">
        <f t="shared" si="306"/>
        <v>15</v>
      </c>
      <c r="C428" s="257">
        <f t="shared" si="355"/>
        <v>18</v>
      </c>
      <c r="D428" s="258">
        <f t="shared" si="355"/>
        <v>0</v>
      </c>
      <c r="E428" s="259">
        <f t="shared" si="355"/>
        <v>0</v>
      </c>
      <c r="F428" s="260">
        <f t="shared" si="355"/>
        <v>0</v>
      </c>
      <c r="G428" s="259">
        <f t="shared" si="307"/>
        <v>0</v>
      </c>
      <c r="H428" s="260">
        <f t="shared" si="308"/>
        <v>0.6</v>
      </c>
      <c r="I428" s="259">
        <f t="shared" si="345"/>
        <v>0</v>
      </c>
      <c r="J428" s="259">
        <f t="shared" si="309"/>
        <v>1</v>
      </c>
      <c r="K428" s="261">
        <f t="shared" si="310"/>
        <v>1.05</v>
      </c>
      <c r="L428" s="259">
        <f t="shared" si="311"/>
        <v>1</v>
      </c>
      <c r="M428" s="262">
        <f t="shared" si="346"/>
        <v>1E-3</v>
      </c>
      <c r="N428" s="259">
        <f t="shared" si="347"/>
        <v>0</v>
      </c>
      <c r="O428" s="259">
        <f t="shared" si="312"/>
        <v>0</v>
      </c>
      <c r="P428" s="260">
        <f t="shared" si="348"/>
        <v>0</v>
      </c>
      <c r="Q428" s="259" t="b">
        <f t="shared" si="313"/>
        <v>0</v>
      </c>
      <c r="R428" s="260">
        <f t="shared" si="314"/>
        <v>0</v>
      </c>
      <c r="S428" s="259">
        <f t="shared" si="315"/>
        <v>0</v>
      </c>
      <c r="T428" s="259">
        <f t="shared" si="337"/>
        <v>0</v>
      </c>
      <c r="U428" s="259">
        <f t="shared" si="316"/>
        <v>0</v>
      </c>
      <c r="V428" s="259">
        <f t="shared" si="349"/>
        <v>0</v>
      </c>
      <c r="W428" s="262">
        <f t="shared" si="350"/>
        <v>1.4E-3</v>
      </c>
      <c r="X428" s="259">
        <f t="shared" si="317"/>
        <v>0</v>
      </c>
      <c r="Y428" s="260">
        <f t="shared" si="338"/>
        <v>0</v>
      </c>
      <c r="Z428" s="259">
        <f t="shared" si="318"/>
        <v>0</v>
      </c>
      <c r="AA428" s="259">
        <f t="shared" si="339"/>
        <v>0</v>
      </c>
      <c r="AB428" s="259">
        <f t="shared" si="319"/>
        <v>0</v>
      </c>
      <c r="AC428" s="263">
        <f t="shared" si="351"/>
        <v>0.2</v>
      </c>
      <c r="AD428" s="259">
        <f t="shared" si="320"/>
        <v>0</v>
      </c>
      <c r="AE428" s="259">
        <f t="shared" si="321"/>
        <v>1010</v>
      </c>
      <c r="AF428" s="264">
        <f t="shared" si="356"/>
        <v>0</v>
      </c>
      <c r="AG428" s="265">
        <f t="shared" si="356"/>
        <v>0</v>
      </c>
      <c r="AH428" s="265">
        <f t="shared" si="356"/>
        <v>0</v>
      </c>
      <c r="AI428" s="265">
        <f t="shared" si="356"/>
        <v>0</v>
      </c>
      <c r="AJ428" s="278">
        <f t="shared" si="356"/>
        <v>0</v>
      </c>
      <c r="AK428" s="278">
        <f t="shared" si="322"/>
        <v>2033</v>
      </c>
      <c r="AL428" s="260">
        <f t="shared" si="341"/>
        <v>0</v>
      </c>
      <c r="AM428" s="260">
        <f t="shared" si="323"/>
        <v>0</v>
      </c>
      <c r="AN428" s="260">
        <f t="shared" si="324"/>
        <v>1</v>
      </c>
      <c r="AO428" s="259">
        <f t="shared" si="325"/>
        <v>0</v>
      </c>
      <c r="AP428" s="261">
        <f t="shared" si="326"/>
        <v>0.6</v>
      </c>
      <c r="AQ428" s="259">
        <f t="shared" si="333"/>
        <v>0</v>
      </c>
      <c r="AR428" s="259">
        <f t="shared" si="327"/>
        <v>1</v>
      </c>
      <c r="AS428" s="262">
        <f t="shared" si="352"/>
        <v>4.0000000000000002E-4</v>
      </c>
      <c r="AT428" s="259">
        <f t="shared" si="353"/>
        <v>0</v>
      </c>
      <c r="AU428" s="259">
        <f t="shared" si="328"/>
        <v>0</v>
      </c>
      <c r="AV428" s="260">
        <f t="shared" si="354"/>
        <v>0</v>
      </c>
      <c r="AW428" s="259">
        <f t="shared" si="329"/>
        <v>0</v>
      </c>
      <c r="AX428" s="259">
        <f t="shared" si="342"/>
        <v>0</v>
      </c>
      <c r="AY428" s="259">
        <f t="shared" si="330"/>
        <v>0</v>
      </c>
      <c r="AZ428" s="92">
        <f t="shared" si="331"/>
        <v>0</v>
      </c>
      <c r="BA428" s="266">
        <f t="shared" si="343"/>
        <v>0</v>
      </c>
      <c r="BB428" s="92">
        <f t="shared" si="332"/>
        <v>0</v>
      </c>
    </row>
    <row r="429" spans="1:54" x14ac:dyDescent="0.2">
      <c r="A429" s="278">
        <f t="shared" si="344"/>
        <v>2033</v>
      </c>
      <c r="B429" s="123">
        <f t="shared" si="306"/>
        <v>15</v>
      </c>
      <c r="C429" s="257">
        <f t="shared" si="355"/>
        <v>19</v>
      </c>
      <c r="D429" s="258">
        <f t="shared" si="355"/>
        <v>0</v>
      </c>
      <c r="E429" s="259">
        <f t="shared" si="355"/>
        <v>0</v>
      </c>
      <c r="F429" s="260">
        <f t="shared" si="355"/>
        <v>0</v>
      </c>
      <c r="G429" s="259">
        <f t="shared" si="307"/>
        <v>0</v>
      </c>
      <c r="H429" s="260">
        <f t="shared" si="308"/>
        <v>0.6</v>
      </c>
      <c r="I429" s="259">
        <f t="shared" si="345"/>
        <v>0</v>
      </c>
      <c r="J429" s="259">
        <f t="shared" si="309"/>
        <v>1</v>
      </c>
      <c r="K429" s="261">
        <f t="shared" si="310"/>
        <v>1.05</v>
      </c>
      <c r="L429" s="259">
        <f t="shared" si="311"/>
        <v>1</v>
      </c>
      <c r="M429" s="262">
        <f t="shared" si="346"/>
        <v>1E-3</v>
      </c>
      <c r="N429" s="259">
        <f t="shared" si="347"/>
        <v>0</v>
      </c>
      <c r="O429" s="259">
        <f t="shared" si="312"/>
        <v>0</v>
      </c>
      <c r="P429" s="260">
        <f t="shared" si="348"/>
        <v>0</v>
      </c>
      <c r="Q429" s="259" t="b">
        <f t="shared" si="313"/>
        <v>0</v>
      </c>
      <c r="R429" s="260">
        <f t="shared" si="314"/>
        <v>0</v>
      </c>
      <c r="S429" s="259">
        <f t="shared" si="315"/>
        <v>0</v>
      </c>
      <c r="T429" s="259">
        <f t="shared" si="337"/>
        <v>0</v>
      </c>
      <c r="U429" s="259">
        <f t="shared" si="316"/>
        <v>0</v>
      </c>
      <c r="V429" s="259">
        <f t="shared" si="349"/>
        <v>0</v>
      </c>
      <c r="W429" s="262">
        <f t="shared" si="350"/>
        <v>1.4E-3</v>
      </c>
      <c r="X429" s="259">
        <f t="shared" si="317"/>
        <v>0</v>
      </c>
      <c r="Y429" s="260">
        <f t="shared" si="338"/>
        <v>0</v>
      </c>
      <c r="Z429" s="259">
        <f t="shared" si="318"/>
        <v>0</v>
      </c>
      <c r="AA429" s="259">
        <f t="shared" si="339"/>
        <v>0</v>
      </c>
      <c r="AB429" s="259">
        <f t="shared" si="319"/>
        <v>0</v>
      </c>
      <c r="AC429" s="263">
        <f t="shared" si="351"/>
        <v>0.2</v>
      </c>
      <c r="AD429" s="259">
        <f t="shared" si="320"/>
        <v>0</v>
      </c>
      <c r="AE429" s="259">
        <f t="shared" si="321"/>
        <v>1010</v>
      </c>
      <c r="AF429" s="264">
        <f t="shared" si="356"/>
        <v>0</v>
      </c>
      <c r="AG429" s="265">
        <f t="shared" si="356"/>
        <v>0</v>
      </c>
      <c r="AH429" s="265">
        <f t="shared" si="356"/>
        <v>0</v>
      </c>
      <c r="AI429" s="265">
        <f t="shared" si="356"/>
        <v>0</v>
      </c>
      <c r="AJ429" s="278">
        <f t="shared" si="356"/>
        <v>0</v>
      </c>
      <c r="AK429" s="278">
        <f t="shared" si="322"/>
        <v>2033</v>
      </c>
      <c r="AL429" s="260">
        <f t="shared" si="341"/>
        <v>0</v>
      </c>
      <c r="AM429" s="260">
        <f t="shared" si="323"/>
        <v>0</v>
      </c>
      <c r="AN429" s="260">
        <f t="shared" si="324"/>
        <v>1</v>
      </c>
      <c r="AO429" s="259">
        <f t="shared" si="325"/>
        <v>0</v>
      </c>
      <c r="AP429" s="261">
        <f t="shared" si="326"/>
        <v>0.6</v>
      </c>
      <c r="AQ429" s="259">
        <f t="shared" si="333"/>
        <v>0</v>
      </c>
      <c r="AR429" s="259">
        <f t="shared" si="327"/>
        <v>1</v>
      </c>
      <c r="AS429" s="262">
        <f t="shared" si="352"/>
        <v>4.0000000000000002E-4</v>
      </c>
      <c r="AT429" s="259">
        <f t="shared" si="353"/>
        <v>0</v>
      </c>
      <c r="AU429" s="259">
        <f t="shared" si="328"/>
        <v>0</v>
      </c>
      <c r="AV429" s="260">
        <f t="shared" si="354"/>
        <v>0</v>
      </c>
      <c r="AW429" s="259">
        <f t="shared" si="329"/>
        <v>0</v>
      </c>
      <c r="AX429" s="259">
        <f t="shared" si="342"/>
        <v>0</v>
      </c>
      <c r="AY429" s="259">
        <f t="shared" si="330"/>
        <v>0</v>
      </c>
      <c r="AZ429" s="92">
        <f t="shared" si="331"/>
        <v>0</v>
      </c>
      <c r="BA429" s="266">
        <f t="shared" si="343"/>
        <v>0</v>
      </c>
      <c r="BB429" s="92">
        <f t="shared" si="332"/>
        <v>0</v>
      </c>
    </row>
    <row r="430" spans="1:54" x14ac:dyDescent="0.2">
      <c r="A430" s="278">
        <f t="shared" si="344"/>
        <v>2033</v>
      </c>
      <c r="B430" s="123">
        <f t="shared" si="306"/>
        <v>15</v>
      </c>
      <c r="C430" s="257">
        <f t="shared" si="355"/>
        <v>20</v>
      </c>
      <c r="D430" s="258">
        <f t="shared" si="355"/>
        <v>0</v>
      </c>
      <c r="E430" s="259">
        <f t="shared" si="355"/>
        <v>0</v>
      </c>
      <c r="F430" s="260">
        <f t="shared" si="355"/>
        <v>0</v>
      </c>
      <c r="G430" s="259">
        <f t="shared" si="307"/>
        <v>0</v>
      </c>
      <c r="H430" s="260">
        <f t="shared" si="308"/>
        <v>0.6</v>
      </c>
      <c r="I430" s="259">
        <f t="shared" si="345"/>
        <v>0</v>
      </c>
      <c r="J430" s="259">
        <f t="shared" si="309"/>
        <v>1</v>
      </c>
      <c r="K430" s="261">
        <f t="shared" si="310"/>
        <v>1.05</v>
      </c>
      <c r="L430" s="259">
        <f t="shared" si="311"/>
        <v>1</v>
      </c>
      <c r="M430" s="262">
        <f t="shared" si="346"/>
        <v>1E-3</v>
      </c>
      <c r="N430" s="259">
        <f t="shared" si="347"/>
        <v>0</v>
      </c>
      <c r="O430" s="259">
        <f t="shared" si="312"/>
        <v>0</v>
      </c>
      <c r="P430" s="260">
        <f t="shared" si="348"/>
        <v>0</v>
      </c>
      <c r="Q430" s="259" t="b">
        <f t="shared" si="313"/>
        <v>0</v>
      </c>
      <c r="R430" s="260">
        <f t="shared" si="314"/>
        <v>0</v>
      </c>
      <c r="S430" s="259">
        <f t="shared" si="315"/>
        <v>0</v>
      </c>
      <c r="T430" s="259">
        <f t="shared" si="337"/>
        <v>0</v>
      </c>
      <c r="U430" s="259">
        <f t="shared" si="316"/>
        <v>0</v>
      </c>
      <c r="V430" s="259">
        <f t="shared" si="349"/>
        <v>0</v>
      </c>
      <c r="W430" s="262">
        <f t="shared" si="350"/>
        <v>1.4E-3</v>
      </c>
      <c r="X430" s="259">
        <f t="shared" si="317"/>
        <v>0</v>
      </c>
      <c r="Y430" s="260">
        <f t="shared" si="338"/>
        <v>0</v>
      </c>
      <c r="Z430" s="259">
        <f t="shared" si="318"/>
        <v>0</v>
      </c>
      <c r="AA430" s="259">
        <f t="shared" si="339"/>
        <v>0</v>
      </c>
      <c r="AB430" s="259">
        <f t="shared" si="319"/>
        <v>0</v>
      </c>
      <c r="AC430" s="263">
        <f t="shared" si="351"/>
        <v>0.2</v>
      </c>
      <c r="AD430" s="259">
        <f t="shared" si="320"/>
        <v>0</v>
      </c>
      <c r="AE430" s="259">
        <f t="shared" si="321"/>
        <v>1010</v>
      </c>
      <c r="AF430" s="264">
        <f t="shared" si="356"/>
        <v>0</v>
      </c>
      <c r="AG430" s="265">
        <f t="shared" si="356"/>
        <v>0</v>
      </c>
      <c r="AH430" s="265">
        <f t="shared" si="356"/>
        <v>0</v>
      </c>
      <c r="AI430" s="265">
        <f t="shared" si="356"/>
        <v>0</v>
      </c>
      <c r="AJ430" s="278">
        <f t="shared" si="356"/>
        <v>0</v>
      </c>
      <c r="AK430" s="278">
        <f t="shared" si="322"/>
        <v>2033</v>
      </c>
      <c r="AL430" s="260">
        <f t="shared" si="341"/>
        <v>0</v>
      </c>
      <c r="AM430" s="260">
        <f t="shared" si="323"/>
        <v>0</v>
      </c>
      <c r="AN430" s="260">
        <f t="shared" si="324"/>
        <v>1</v>
      </c>
      <c r="AO430" s="259">
        <f t="shared" si="325"/>
        <v>0</v>
      </c>
      <c r="AP430" s="261">
        <f t="shared" si="326"/>
        <v>0.6</v>
      </c>
      <c r="AQ430" s="259">
        <f t="shared" si="333"/>
        <v>0</v>
      </c>
      <c r="AR430" s="259">
        <f t="shared" si="327"/>
        <v>1</v>
      </c>
      <c r="AS430" s="262">
        <f t="shared" si="352"/>
        <v>4.0000000000000002E-4</v>
      </c>
      <c r="AT430" s="259">
        <f t="shared" si="353"/>
        <v>0</v>
      </c>
      <c r="AU430" s="259">
        <f t="shared" si="328"/>
        <v>0</v>
      </c>
      <c r="AV430" s="260">
        <f t="shared" si="354"/>
        <v>0</v>
      </c>
      <c r="AW430" s="259">
        <f t="shared" si="329"/>
        <v>0</v>
      </c>
      <c r="AX430" s="259">
        <f t="shared" si="342"/>
        <v>0</v>
      </c>
      <c r="AY430" s="259">
        <f t="shared" si="330"/>
        <v>0</v>
      </c>
      <c r="AZ430" s="92">
        <f t="shared" si="331"/>
        <v>0</v>
      </c>
      <c r="BA430" s="266">
        <f t="shared" si="343"/>
        <v>0</v>
      </c>
      <c r="BB430" s="92">
        <f t="shared" si="332"/>
        <v>0</v>
      </c>
    </row>
    <row r="431" spans="1:54" x14ac:dyDescent="0.2">
      <c r="A431" s="278">
        <f t="shared" si="344"/>
        <v>2033</v>
      </c>
      <c r="B431" s="123">
        <f t="shared" si="306"/>
        <v>15</v>
      </c>
      <c r="C431" s="257">
        <f t="shared" si="355"/>
        <v>21</v>
      </c>
      <c r="D431" s="258">
        <f t="shared" si="355"/>
        <v>0</v>
      </c>
      <c r="E431" s="259">
        <f t="shared" si="355"/>
        <v>0</v>
      </c>
      <c r="F431" s="260">
        <f t="shared" si="355"/>
        <v>0</v>
      </c>
      <c r="G431" s="259">
        <f t="shared" si="307"/>
        <v>0</v>
      </c>
      <c r="H431" s="260">
        <f t="shared" si="308"/>
        <v>0.6</v>
      </c>
      <c r="I431" s="259">
        <f t="shared" si="345"/>
        <v>0</v>
      </c>
      <c r="J431" s="259">
        <f t="shared" si="309"/>
        <v>1</v>
      </c>
      <c r="K431" s="261">
        <f t="shared" si="310"/>
        <v>1.05</v>
      </c>
      <c r="L431" s="259">
        <f t="shared" si="311"/>
        <v>1</v>
      </c>
      <c r="M431" s="262">
        <f t="shared" si="346"/>
        <v>1E-3</v>
      </c>
      <c r="N431" s="259">
        <f t="shared" si="347"/>
        <v>0</v>
      </c>
      <c r="O431" s="259">
        <f t="shared" si="312"/>
        <v>0</v>
      </c>
      <c r="P431" s="260">
        <f t="shared" si="348"/>
        <v>0</v>
      </c>
      <c r="Q431" s="259" t="b">
        <f t="shared" si="313"/>
        <v>0</v>
      </c>
      <c r="R431" s="260">
        <f t="shared" si="314"/>
        <v>0</v>
      </c>
      <c r="S431" s="259">
        <f t="shared" si="315"/>
        <v>0</v>
      </c>
      <c r="T431" s="259">
        <f t="shared" si="337"/>
        <v>0</v>
      </c>
      <c r="U431" s="259">
        <f t="shared" si="316"/>
        <v>0</v>
      </c>
      <c r="V431" s="259">
        <f t="shared" si="349"/>
        <v>0</v>
      </c>
      <c r="W431" s="262">
        <f t="shared" si="350"/>
        <v>1.4E-3</v>
      </c>
      <c r="X431" s="259">
        <f t="shared" si="317"/>
        <v>0</v>
      </c>
      <c r="Y431" s="260">
        <f t="shared" si="338"/>
        <v>0</v>
      </c>
      <c r="Z431" s="259">
        <f t="shared" si="318"/>
        <v>0</v>
      </c>
      <c r="AA431" s="259">
        <f t="shared" si="339"/>
        <v>0</v>
      </c>
      <c r="AB431" s="259">
        <f t="shared" si="319"/>
        <v>0</v>
      </c>
      <c r="AC431" s="263">
        <f t="shared" si="351"/>
        <v>0.2</v>
      </c>
      <c r="AD431" s="259">
        <f t="shared" si="320"/>
        <v>0</v>
      </c>
      <c r="AE431" s="259">
        <f t="shared" si="321"/>
        <v>1010</v>
      </c>
      <c r="AF431" s="264">
        <f t="shared" si="356"/>
        <v>0</v>
      </c>
      <c r="AG431" s="265">
        <f t="shared" si="356"/>
        <v>0</v>
      </c>
      <c r="AH431" s="265">
        <f t="shared" si="356"/>
        <v>0</v>
      </c>
      <c r="AI431" s="265">
        <f t="shared" si="356"/>
        <v>0</v>
      </c>
      <c r="AJ431" s="278">
        <f t="shared" si="356"/>
        <v>0</v>
      </c>
      <c r="AK431" s="278">
        <f t="shared" si="322"/>
        <v>2033</v>
      </c>
      <c r="AL431" s="260">
        <f t="shared" si="341"/>
        <v>0</v>
      </c>
      <c r="AM431" s="260">
        <f t="shared" si="323"/>
        <v>0</v>
      </c>
      <c r="AN431" s="260">
        <f t="shared" si="324"/>
        <v>1</v>
      </c>
      <c r="AO431" s="259">
        <f t="shared" si="325"/>
        <v>0</v>
      </c>
      <c r="AP431" s="261">
        <f t="shared" si="326"/>
        <v>0.6</v>
      </c>
      <c r="AQ431" s="259">
        <f t="shared" si="333"/>
        <v>0</v>
      </c>
      <c r="AR431" s="259">
        <f t="shared" si="327"/>
        <v>1</v>
      </c>
      <c r="AS431" s="262">
        <f t="shared" si="352"/>
        <v>4.0000000000000002E-4</v>
      </c>
      <c r="AT431" s="259">
        <f t="shared" si="353"/>
        <v>0</v>
      </c>
      <c r="AU431" s="259">
        <f t="shared" si="328"/>
        <v>0</v>
      </c>
      <c r="AV431" s="260">
        <f t="shared" si="354"/>
        <v>0</v>
      </c>
      <c r="AW431" s="259">
        <f t="shared" si="329"/>
        <v>0</v>
      </c>
      <c r="AX431" s="259">
        <f t="shared" si="342"/>
        <v>0</v>
      </c>
      <c r="AY431" s="259">
        <f t="shared" si="330"/>
        <v>0</v>
      </c>
      <c r="AZ431" s="92">
        <f t="shared" si="331"/>
        <v>0</v>
      </c>
      <c r="BA431" s="266">
        <f t="shared" si="343"/>
        <v>0</v>
      </c>
      <c r="BB431" s="92">
        <f t="shared" si="332"/>
        <v>0</v>
      </c>
    </row>
    <row r="432" spans="1:54" x14ac:dyDescent="0.2">
      <c r="A432" s="278">
        <f t="shared" si="344"/>
        <v>2033</v>
      </c>
      <c r="B432" s="123">
        <f t="shared" si="306"/>
        <v>15</v>
      </c>
      <c r="C432" s="257">
        <f t="shared" si="355"/>
        <v>22</v>
      </c>
      <c r="D432" s="258">
        <f t="shared" si="355"/>
        <v>0</v>
      </c>
      <c r="E432" s="259">
        <f t="shared" si="355"/>
        <v>0</v>
      </c>
      <c r="F432" s="260">
        <f t="shared" si="355"/>
        <v>0</v>
      </c>
      <c r="G432" s="259">
        <f t="shared" si="307"/>
        <v>0</v>
      </c>
      <c r="H432" s="260">
        <f t="shared" si="308"/>
        <v>0.6</v>
      </c>
      <c r="I432" s="259">
        <f t="shared" si="345"/>
        <v>0</v>
      </c>
      <c r="J432" s="259">
        <f t="shared" si="309"/>
        <v>1</v>
      </c>
      <c r="K432" s="261">
        <f t="shared" si="310"/>
        <v>1.05</v>
      </c>
      <c r="L432" s="259">
        <f t="shared" si="311"/>
        <v>1</v>
      </c>
      <c r="M432" s="262">
        <f t="shared" si="346"/>
        <v>1E-3</v>
      </c>
      <c r="N432" s="259">
        <f t="shared" si="347"/>
        <v>0</v>
      </c>
      <c r="O432" s="259">
        <f t="shared" si="312"/>
        <v>0</v>
      </c>
      <c r="P432" s="260">
        <f t="shared" si="348"/>
        <v>0</v>
      </c>
      <c r="Q432" s="259" t="b">
        <f t="shared" si="313"/>
        <v>0</v>
      </c>
      <c r="R432" s="260">
        <f t="shared" si="314"/>
        <v>0</v>
      </c>
      <c r="S432" s="259">
        <f t="shared" si="315"/>
        <v>0</v>
      </c>
      <c r="T432" s="259">
        <f t="shared" si="337"/>
        <v>0</v>
      </c>
      <c r="U432" s="259">
        <f t="shared" si="316"/>
        <v>0</v>
      </c>
      <c r="V432" s="259">
        <f t="shared" si="349"/>
        <v>0</v>
      </c>
      <c r="W432" s="262">
        <f t="shared" si="350"/>
        <v>1.4E-3</v>
      </c>
      <c r="X432" s="259">
        <f t="shared" si="317"/>
        <v>0</v>
      </c>
      <c r="Y432" s="260">
        <f t="shared" si="338"/>
        <v>0</v>
      </c>
      <c r="Z432" s="259">
        <f t="shared" si="318"/>
        <v>0</v>
      </c>
      <c r="AA432" s="259">
        <f t="shared" si="339"/>
        <v>0</v>
      </c>
      <c r="AB432" s="259">
        <f t="shared" si="319"/>
        <v>0</v>
      </c>
      <c r="AC432" s="263">
        <f t="shared" si="351"/>
        <v>0.2</v>
      </c>
      <c r="AD432" s="259">
        <f t="shared" si="320"/>
        <v>0</v>
      </c>
      <c r="AE432" s="259">
        <f t="shared" si="321"/>
        <v>1010</v>
      </c>
      <c r="AF432" s="264">
        <f t="shared" si="356"/>
        <v>0</v>
      </c>
      <c r="AG432" s="265">
        <f t="shared" si="356"/>
        <v>0</v>
      </c>
      <c r="AH432" s="265">
        <f t="shared" si="356"/>
        <v>0</v>
      </c>
      <c r="AI432" s="265">
        <f t="shared" si="356"/>
        <v>0</v>
      </c>
      <c r="AJ432" s="278">
        <f t="shared" si="356"/>
        <v>0</v>
      </c>
      <c r="AK432" s="278">
        <f t="shared" si="322"/>
        <v>2033</v>
      </c>
      <c r="AL432" s="260">
        <f t="shared" si="341"/>
        <v>0</v>
      </c>
      <c r="AM432" s="260">
        <f t="shared" si="323"/>
        <v>0</v>
      </c>
      <c r="AN432" s="260">
        <f t="shared" si="324"/>
        <v>1</v>
      </c>
      <c r="AO432" s="259">
        <f t="shared" si="325"/>
        <v>0</v>
      </c>
      <c r="AP432" s="261">
        <f t="shared" si="326"/>
        <v>0.6</v>
      </c>
      <c r="AQ432" s="259">
        <f t="shared" si="333"/>
        <v>0</v>
      </c>
      <c r="AR432" s="259">
        <f t="shared" si="327"/>
        <v>1</v>
      </c>
      <c r="AS432" s="262">
        <f t="shared" si="352"/>
        <v>4.0000000000000002E-4</v>
      </c>
      <c r="AT432" s="259">
        <f t="shared" si="353"/>
        <v>0</v>
      </c>
      <c r="AU432" s="259">
        <f t="shared" si="328"/>
        <v>0</v>
      </c>
      <c r="AV432" s="260">
        <f t="shared" si="354"/>
        <v>0</v>
      </c>
      <c r="AW432" s="259">
        <f t="shared" si="329"/>
        <v>0</v>
      </c>
      <c r="AX432" s="259">
        <f t="shared" si="342"/>
        <v>0</v>
      </c>
      <c r="AY432" s="259">
        <f t="shared" si="330"/>
        <v>0</v>
      </c>
      <c r="AZ432" s="92">
        <f t="shared" si="331"/>
        <v>0</v>
      </c>
      <c r="BA432" s="266">
        <f t="shared" si="343"/>
        <v>0</v>
      </c>
      <c r="BB432" s="92">
        <f t="shared" si="332"/>
        <v>0</v>
      </c>
    </row>
    <row r="433" spans="1:54" x14ac:dyDescent="0.2">
      <c r="A433" s="278">
        <f t="shared" si="344"/>
        <v>2033</v>
      </c>
      <c r="B433" s="123">
        <f t="shared" si="306"/>
        <v>15</v>
      </c>
      <c r="C433" s="257">
        <f t="shared" si="355"/>
        <v>23</v>
      </c>
      <c r="D433" s="258">
        <f t="shared" si="355"/>
        <v>0</v>
      </c>
      <c r="E433" s="259">
        <f t="shared" si="355"/>
        <v>0</v>
      </c>
      <c r="F433" s="260">
        <f t="shared" si="355"/>
        <v>0</v>
      </c>
      <c r="G433" s="259">
        <f t="shared" si="307"/>
        <v>0</v>
      </c>
      <c r="H433" s="260">
        <f t="shared" si="308"/>
        <v>0.6</v>
      </c>
      <c r="I433" s="259">
        <f t="shared" si="345"/>
        <v>0</v>
      </c>
      <c r="J433" s="259">
        <f t="shared" si="309"/>
        <v>1</v>
      </c>
      <c r="K433" s="261">
        <f t="shared" si="310"/>
        <v>1.05</v>
      </c>
      <c r="L433" s="259">
        <f t="shared" si="311"/>
        <v>1</v>
      </c>
      <c r="M433" s="262">
        <f t="shared" si="346"/>
        <v>1E-3</v>
      </c>
      <c r="N433" s="259">
        <f t="shared" si="347"/>
        <v>0</v>
      </c>
      <c r="O433" s="259">
        <f t="shared" si="312"/>
        <v>0</v>
      </c>
      <c r="P433" s="260">
        <f t="shared" si="348"/>
        <v>0</v>
      </c>
      <c r="Q433" s="259" t="b">
        <f t="shared" si="313"/>
        <v>0</v>
      </c>
      <c r="R433" s="260">
        <f t="shared" si="314"/>
        <v>0</v>
      </c>
      <c r="S433" s="259">
        <f t="shared" si="315"/>
        <v>0</v>
      </c>
      <c r="T433" s="259">
        <f t="shared" si="337"/>
        <v>0</v>
      </c>
      <c r="U433" s="259">
        <f t="shared" si="316"/>
        <v>0</v>
      </c>
      <c r="V433" s="259">
        <f t="shared" si="349"/>
        <v>0</v>
      </c>
      <c r="W433" s="262">
        <f t="shared" si="350"/>
        <v>1.4E-3</v>
      </c>
      <c r="X433" s="259">
        <f t="shared" si="317"/>
        <v>0</v>
      </c>
      <c r="Y433" s="260">
        <f t="shared" si="338"/>
        <v>0</v>
      </c>
      <c r="Z433" s="259">
        <f t="shared" si="318"/>
        <v>0</v>
      </c>
      <c r="AA433" s="259">
        <f t="shared" si="339"/>
        <v>0</v>
      </c>
      <c r="AB433" s="259">
        <f t="shared" si="319"/>
        <v>0</v>
      </c>
      <c r="AC433" s="263">
        <f t="shared" si="351"/>
        <v>0.2</v>
      </c>
      <c r="AD433" s="259">
        <f t="shared" si="320"/>
        <v>0</v>
      </c>
      <c r="AE433" s="259">
        <f t="shared" si="321"/>
        <v>1010</v>
      </c>
      <c r="AF433" s="264">
        <f t="shared" si="356"/>
        <v>0</v>
      </c>
      <c r="AG433" s="265">
        <f t="shared" si="356"/>
        <v>0</v>
      </c>
      <c r="AH433" s="265">
        <f t="shared" si="356"/>
        <v>0</v>
      </c>
      <c r="AI433" s="265">
        <f t="shared" si="356"/>
        <v>0</v>
      </c>
      <c r="AJ433" s="278">
        <f t="shared" si="356"/>
        <v>0</v>
      </c>
      <c r="AK433" s="278">
        <f t="shared" si="322"/>
        <v>2033</v>
      </c>
      <c r="AL433" s="260">
        <f t="shared" si="341"/>
        <v>0</v>
      </c>
      <c r="AM433" s="260">
        <f t="shared" si="323"/>
        <v>0</v>
      </c>
      <c r="AN433" s="260">
        <f t="shared" si="324"/>
        <v>1</v>
      </c>
      <c r="AO433" s="259">
        <f t="shared" si="325"/>
        <v>0</v>
      </c>
      <c r="AP433" s="261">
        <f t="shared" si="326"/>
        <v>0.6</v>
      </c>
      <c r="AQ433" s="259">
        <f t="shared" si="333"/>
        <v>0</v>
      </c>
      <c r="AR433" s="259">
        <f t="shared" si="327"/>
        <v>1</v>
      </c>
      <c r="AS433" s="262">
        <f t="shared" si="352"/>
        <v>4.0000000000000002E-4</v>
      </c>
      <c r="AT433" s="259">
        <f t="shared" si="353"/>
        <v>0</v>
      </c>
      <c r="AU433" s="259">
        <f t="shared" si="328"/>
        <v>0</v>
      </c>
      <c r="AV433" s="260">
        <f t="shared" si="354"/>
        <v>0</v>
      </c>
      <c r="AW433" s="259">
        <f t="shared" si="329"/>
        <v>0</v>
      </c>
      <c r="AX433" s="259">
        <f t="shared" si="342"/>
        <v>0</v>
      </c>
      <c r="AY433" s="259">
        <f t="shared" si="330"/>
        <v>0</v>
      </c>
      <c r="AZ433" s="92">
        <f t="shared" si="331"/>
        <v>0</v>
      </c>
      <c r="BA433" s="266">
        <f t="shared" si="343"/>
        <v>0</v>
      </c>
      <c r="BB433" s="92">
        <f t="shared" si="332"/>
        <v>0</v>
      </c>
    </row>
    <row r="434" spans="1:54" x14ac:dyDescent="0.2">
      <c r="A434" s="278">
        <f t="shared" si="344"/>
        <v>2033</v>
      </c>
      <c r="B434" s="123">
        <f t="shared" si="306"/>
        <v>15</v>
      </c>
      <c r="C434" s="257">
        <f t="shared" si="355"/>
        <v>24</v>
      </c>
      <c r="D434" s="258">
        <f t="shared" si="355"/>
        <v>0</v>
      </c>
      <c r="E434" s="259">
        <f t="shared" si="355"/>
        <v>0</v>
      </c>
      <c r="F434" s="260">
        <f t="shared" si="355"/>
        <v>0</v>
      </c>
      <c r="G434" s="259">
        <f t="shared" si="307"/>
        <v>0</v>
      </c>
      <c r="H434" s="260">
        <f t="shared" si="308"/>
        <v>0.6</v>
      </c>
      <c r="I434" s="259">
        <f t="shared" si="345"/>
        <v>0</v>
      </c>
      <c r="J434" s="259">
        <f t="shared" si="309"/>
        <v>1</v>
      </c>
      <c r="K434" s="261">
        <f t="shared" si="310"/>
        <v>1.05</v>
      </c>
      <c r="L434" s="259">
        <f t="shared" si="311"/>
        <v>1</v>
      </c>
      <c r="M434" s="262">
        <f t="shared" si="346"/>
        <v>1E-3</v>
      </c>
      <c r="N434" s="259">
        <f t="shared" si="347"/>
        <v>0</v>
      </c>
      <c r="O434" s="259">
        <f t="shared" si="312"/>
        <v>0</v>
      </c>
      <c r="P434" s="260">
        <f t="shared" si="348"/>
        <v>0</v>
      </c>
      <c r="Q434" s="259" t="b">
        <f t="shared" si="313"/>
        <v>0</v>
      </c>
      <c r="R434" s="260">
        <f t="shared" si="314"/>
        <v>0</v>
      </c>
      <c r="S434" s="259">
        <f t="shared" si="315"/>
        <v>0</v>
      </c>
      <c r="T434" s="259">
        <f t="shared" si="337"/>
        <v>0</v>
      </c>
      <c r="U434" s="259">
        <f t="shared" si="316"/>
        <v>0</v>
      </c>
      <c r="V434" s="259">
        <f t="shared" si="349"/>
        <v>0</v>
      </c>
      <c r="W434" s="262">
        <f t="shared" si="350"/>
        <v>1.4E-3</v>
      </c>
      <c r="X434" s="259">
        <f t="shared" si="317"/>
        <v>0</v>
      </c>
      <c r="Y434" s="260">
        <f t="shared" si="338"/>
        <v>0</v>
      </c>
      <c r="Z434" s="259">
        <f t="shared" si="318"/>
        <v>0</v>
      </c>
      <c r="AA434" s="259">
        <f t="shared" si="339"/>
        <v>0</v>
      </c>
      <c r="AB434" s="259">
        <f t="shared" si="319"/>
        <v>0</v>
      </c>
      <c r="AC434" s="263">
        <f t="shared" si="351"/>
        <v>0.2</v>
      </c>
      <c r="AD434" s="259">
        <f t="shared" si="320"/>
        <v>0</v>
      </c>
      <c r="AE434" s="259">
        <f t="shared" si="321"/>
        <v>1010</v>
      </c>
      <c r="AF434" s="264">
        <f t="shared" si="356"/>
        <v>0</v>
      </c>
      <c r="AG434" s="265">
        <f t="shared" si="356"/>
        <v>0</v>
      </c>
      <c r="AH434" s="265">
        <f t="shared" si="356"/>
        <v>0</v>
      </c>
      <c r="AI434" s="265">
        <f t="shared" si="356"/>
        <v>0</v>
      </c>
      <c r="AJ434" s="278">
        <f t="shared" si="356"/>
        <v>0</v>
      </c>
      <c r="AK434" s="278">
        <f t="shared" si="322"/>
        <v>2033</v>
      </c>
      <c r="AL434" s="260">
        <f t="shared" si="341"/>
        <v>0</v>
      </c>
      <c r="AM434" s="260">
        <f t="shared" si="323"/>
        <v>0</v>
      </c>
      <c r="AN434" s="260">
        <f t="shared" si="324"/>
        <v>1</v>
      </c>
      <c r="AO434" s="259">
        <f t="shared" si="325"/>
        <v>0</v>
      </c>
      <c r="AP434" s="261">
        <f t="shared" si="326"/>
        <v>0.6</v>
      </c>
      <c r="AQ434" s="259">
        <f t="shared" si="333"/>
        <v>0</v>
      </c>
      <c r="AR434" s="259">
        <f t="shared" si="327"/>
        <v>1</v>
      </c>
      <c r="AS434" s="262">
        <f t="shared" si="352"/>
        <v>4.0000000000000002E-4</v>
      </c>
      <c r="AT434" s="259">
        <f t="shared" si="353"/>
        <v>0</v>
      </c>
      <c r="AU434" s="259">
        <f t="shared" si="328"/>
        <v>0</v>
      </c>
      <c r="AV434" s="260">
        <f t="shared" si="354"/>
        <v>0</v>
      </c>
      <c r="AW434" s="259">
        <f t="shared" si="329"/>
        <v>0</v>
      </c>
      <c r="AX434" s="259">
        <f t="shared" si="342"/>
        <v>0</v>
      </c>
      <c r="AY434" s="259">
        <f t="shared" si="330"/>
        <v>0</v>
      </c>
      <c r="AZ434" s="92">
        <f t="shared" si="331"/>
        <v>0</v>
      </c>
      <c r="BA434" s="266">
        <f t="shared" si="343"/>
        <v>0</v>
      </c>
      <c r="BB434" s="92">
        <f t="shared" si="332"/>
        <v>0</v>
      </c>
    </row>
    <row r="435" spans="1:54" x14ac:dyDescent="0.2">
      <c r="A435" s="278">
        <f t="shared" si="344"/>
        <v>2033</v>
      </c>
      <c r="B435" s="123">
        <f t="shared" si="306"/>
        <v>15</v>
      </c>
      <c r="C435" s="257">
        <f t="shared" si="355"/>
        <v>25</v>
      </c>
      <c r="D435" s="258">
        <f t="shared" si="355"/>
        <v>0</v>
      </c>
      <c r="E435" s="259">
        <f t="shared" si="355"/>
        <v>0</v>
      </c>
      <c r="F435" s="260">
        <f t="shared" si="355"/>
        <v>0</v>
      </c>
      <c r="G435" s="259">
        <f t="shared" si="307"/>
        <v>0</v>
      </c>
      <c r="H435" s="260">
        <f t="shared" si="308"/>
        <v>0.6</v>
      </c>
      <c r="I435" s="259">
        <f t="shared" si="345"/>
        <v>0</v>
      </c>
      <c r="J435" s="259">
        <f t="shared" si="309"/>
        <v>1</v>
      </c>
      <c r="K435" s="261">
        <f t="shared" si="310"/>
        <v>1.05</v>
      </c>
      <c r="L435" s="259">
        <f t="shared" si="311"/>
        <v>1</v>
      </c>
      <c r="M435" s="262">
        <f t="shared" si="346"/>
        <v>1E-3</v>
      </c>
      <c r="N435" s="259">
        <f t="shared" si="347"/>
        <v>0</v>
      </c>
      <c r="O435" s="259">
        <f t="shared" si="312"/>
        <v>0</v>
      </c>
      <c r="P435" s="260">
        <f t="shared" si="348"/>
        <v>0</v>
      </c>
      <c r="Q435" s="259" t="b">
        <f t="shared" si="313"/>
        <v>0</v>
      </c>
      <c r="R435" s="260">
        <f t="shared" si="314"/>
        <v>0</v>
      </c>
      <c r="S435" s="259">
        <f t="shared" si="315"/>
        <v>0</v>
      </c>
      <c r="T435" s="259">
        <f t="shared" si="337"/>
        <v>0</v>
      </c>
      <c r="U435" s="259">
        <f t="shared" si="316"/>
        <v>0</v>
      </c>
      <c r="V435" s="259">
        <f t="shared" si="349"/>
        <v>0</v>
      </c>
      <c r="W435" s="262">
        <f t="shared" si="350"/>
        <v>1.4E-3</v>
      </c>
      <c r="X435" s="259">
        <f t="shared" si="317"/>
        <v>0</v>
      </c>
      <c r="Y435" s="260">
        <f t="shared" si="338"/>
        <v>0</v>
      </c>
      <c r="Z435" s="259">
        <f t="shared" si="318"/>
        <v>0</v>
      </c>
      <c r="AA435" s="259">
        <f t="shared" si="339"/>
        <v>0</v>
      </c>
      <c r="AB435" s="259">
        <f t="shared" si="319"/>
        <v>0</v>
      </c>
      <c r="AC435" s="263">
        <f t="shared" si="351"/>
        <v>0.2</v>
      </c>
      <c r="AD435" s="259">
        <f t="shared" si="320"/>
        <v>0</v>
      </c>
      <c r="AE435" s="259">
        <f t="shared" si="321"/>
        <v>1010</v>
      </c>
      <c r="AF435" s="264">
        <f t="shared" si="356"/>
        <v>0</v>
      </c>
      <c r="AG435" s="265">
        <f t="shared" si="356"/>
        <v>0</v>
      </c>
      <c r="AH435" s="265">
        <f t="shared" si="356"/>
        <v>0</v>
      </c>
      <c r="AI435" s="265">
        <f t="shared" si="356"/>
        <v>0</v>
      </c>
      <c r="AJ435" s="278">
        <f t="shared" si="356"/>
        <v>0</v>
      </c>
      <c r="AK435" s="278">
        <f t="shared" si="322"/>
        <v>2033</v>
      </c>
      <c r="AL435" s="260">
        <f t="shared" si="341"/>
        <v>0</v>
      </c>
      <c r="AM435" s="260">
        <f t="shared" si="323"/>
        <v>0</v>
      </c>
      <c r="AN435" s="260">
        <f t="shared" si="324"/>
        <v>1</v>
      </c>
      <c r="AO435" s="259">
        <f t="shared" si="325"/>
        <v>0</v>
      </c>
      <c r="AP435" s="261">
        <f t="shared" si="326"/>
        <v>0.6</v>
      </c>
      <c r="AQ435" s="259">
        <f t="shared" si="333"/>
        <v>0</v>
      </c>
      <c r="AR435" s="259">
        <f t="shared" si="327"/>
        <v>1</v>
      </c>
      <c r="AS435" s="262">
        <f t="shared" si="352"/>
        <v>4.0000000000000002E-4</v>
      </c>
      <c r="AT435" s="259">
        <f t="shared" si="353"/>
        <v>0</v>
      </c>
      <c r="AU435" s="259">
        <f t="shared" si="328"/>
        <v>0</v>
      </c>
      <c r="AV435" s="260">
        <f t="shared" si="354"/>
        <v>0</v>
      </c>
      <c r="AW435" s="259">
        <f t="shared" si="329"/>
        <v>0</v>
      </c>
      <c r="AX435" s="259">
        <f t="shared" si="342"/>
        <v>0</v>
      </c>
      <c r="AY435" s="259">
        <f t="shared" si="330"/>
        <v>0</v>
      </c>
      <c r="AZ435" s="92">
        <f t="shared" si="331"/>
        <v>0</v>
      </c>
      <c r="BA435" s="266">
        <f t="shared" si="343"/>
        <v>0</v>
      </c>
      <c r="BB435" s="92">
        <f t="shared" si="332"/>
        <v>0</v>
      </c>
    </row>
    <row r="436" spans="1:54" x14ac:dyDescent="0.2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</row>
  </sheetData>
  <phoneticPr fontId="2" type="noConversion"/>
  <dataValidations count="1">
    <dataValidation type="list" allowBlank="1" showInputMessage="1" showErrorMessage="1" sqref="I6:I30" xr:uid="{00000000-0002-0000-0200-000000000000}">
      <formula1>"단기,장기,미등록"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FFC000"/>
  </sheetPr>
  <dimension ref="A1:AP76"/>
  <sheetViews>
    <sheetView showGridLines="0" workbookViewId="0"/>
  </sheetViews>
  <sheetFormatPr defaultColWidth="0" defaultRowHeight="11.25" outlineLevelRow="1" x14ac:dyDescent="0.2"/>
  <cols>
    <col min="1" max="1" width="10.28515625" style="67" customWidth="1"/>
    <col min="2" max="33" width="10.7109375" style="67" customWidth="1"/>
    <col min="34" max="42" width="9.140625" style="67" customWidth="1"/>
    <col min="43" max="16384" width="9.140625" style="67" hidden="1"/>
  </cols>
  <sheetData>
    <row r="1" spans="1:29" x14ac:dyDescent="0.2">
      <c r="A1" s="65"/>
      <c r="B1" s="180" t="s">
        <v>299</v>
      </c>
      <c r="C1" s="181"/>
      <c r="D1" s="307" t="s">
        <v>354</v>
      </c>
      <c r="E1" s="306">
        <f>'재산세(주택분)'!E1</f>
        <v>2019</v>
      </c>
      <c r="F1" s="66"/>
      <c r="G1" s="66"/>
      <c r="H1" s="183" t="s">
        <v>300</v>
      </c>
      <c r="I1" s="184" t="s">
        <v>301</v>
      </c>
      <c r="J1" s="66"/>
      <c r="K1" s="66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</row>
    <row r="4" spans="1:29" x14ac:dyDescent="0.2">
      <c r="K4" s="279" t="s">
        <v>302</v>
      </c>
    </row>
    <row r="5" spans="1:29" x14ac:dyDescent="0.2">
      <c r="B5" s="135" t="s">
        <v>303</v>
      </c>
      <c r="C5" s="135" t="s">
        <v>304</v>
      </c>
      <c r="D5" s="135" t="s">
        <v>5</v>
      </c>
      <c r="E5" s="135" t="s">
        <v>99</v>
      </c>
      <c r="F5" s="135" t="s">
        <v>305</v>
      </c>
      <c r="G5" s="135" t="s">
        <v>306</v>
      </c>
      <c r="H5" s="135" t="s">
        <v>307</v>
      </c>
      <c r="I5" s="135" t="s">
        <v>308</v>
      </c>
      <c r="J5" s="135" t="s">
        <v>309</v>
      </c>
      <c r="K5" s="280">
        <f>E1</f>
        <v>2019</v>
      </c>
      <c r="L5" s="280">
        <f>K5+1</f>
        <v>2020</v>
      </c>
      <c r="M5" s="280">
        <f t="shared" ref="M5:Y5" si="0">L5+1</f>
        <v>2021</v>
      </c>
      <c r="N5" s="280">
        <f t="shared" si="0"/>
        <v>2022</v>
      </c>
      <c r="O5" s="280">
        <f t="shared" si="0"/>
        <v>2023</v>
      </c>
      <c r="P5" s="280">
        <f t="shared" si="0"/>
        <v>2024</v>
      </c>
      <c r="Q5" s="280">
        <f t="shared" si="0"/>
        <v>2025</v>
      </c>
      <c r="R5" s="280">
        <f t="shared" si="0"/>
        <v>2026</v>
      </c>
      <c r="S5" s="280">
        <f t="shared" si="0"/>
        <v>2027</v>
      </c>
      <c r="T5" s="280">
        <f t="shared" si="0"/>
        <v>2028</v>
      </c>
      <c r="U5" s="280">
        <f t="shared" si="0"/>
        <v>2029</v>
      </c>
      <c r="V5" s="280">
        <f t="shared" si="0"/>
        <v>2030</v>
      </c>
      <c r="W5" s="280">
        <f t="shared" si="0"/>
        <v>2031</v>
      </c>
      <c r="X5" s="280">
        <f t="shared" si="0"/>
        <v>2032</v>
      </c>
      <c r="Y5" s="280">
        <f t="shared" si="0"/>
        <v>2033</v>
      </c>
      <c r="AA5" s="135" t="s">
        <v>69</v>
      </c>
      <c r="AB5" s="135" t="s">
        <v>310</v>
      </c>
    </row>
    <row r="6" spans="1:29" x14ac:dyDescent="0.2">
      <c r="B6" s="281">
        <f>'재산세(주택분)'!B6</f>
        <v>1</v>
      </c>
      <c r="C6" s="282" t="str">
        <f>'재산세(주택분)'!C6</f>
        <v>단A</v>
      </c>
      <c r="D6" s="283">
        <f>'재산세(주택분)'!D6</f>
        <v>20</v>
      </c>
      <c r="E6" s="266">
        <f>'재산세(주택분)'!E6</f>
        <v>1</v>
      </c>
      <c r="F6" s="259">
        <f>'재산세(주택분)'!F6</f>
        <v>1200000</v>
      </c>
      <c r="G6" s="284">
        <f>'재산세(주택분)'!G6</f>
        <v>0.1</v>
      </c>
      <c r="H6" s="261">
        <f>'재산세(주택분)'!J6</f>
        <v>0.5</v>
      </c>
      <c r="I6" s="183" t="b">
        <f>AND(F6&lt;=600000,'재산세(주택분)'!I6="장기")</f>
        <v>0</v>
      </c>
      <c r="J6" s="285" t="b">
        <v>1</v>
      </c>
      <c r="K6" s="286">
        <f>SUMIFS('재산세(주택분)'!$U:$U,'재산세(주택분)'!$A:$A,K$5,'재산세(주택분)'!$C:$C,$B6)</f>
        <v>1125</v>
      </c>
      <c r="L6" s="286">
        <f>SUMIFS('재산세(주택분)'!$U:$U,'재산세(주택분)'!$A:$A,L$5,'재산세(주택분)'!$C:$C,$B6)</f>
        <v>1269</v>
      </c>
      <c r="M6" s="286">
        <f>SUMIFS('재산세(주택분)'!$U:$U,'재산세(주택분)'!$A:$A,M$5,'재산세(주택분)'!$C:$C,$B6)</f>
        <v>1427.4000000000003</v>
      </c>
      <c r="N6" s="286">
        <f>SUMIFS('재산세(주택분)'!$U:$U,'재산세(주택분)'!$A:$A,N$5,'재산세(주택분)'!$C:$C,$B6)</f>
        <v>1601.6400000000006</v>
      </c>
      <c r="O6" s="286">
        <f>SUMIFS('재산세(주택분)'!$U:$U,'재산세(주택분)'!$A:$A,O$5,'재산세(주택분)'!$C:$C,$B6)</f>
        <v>1793.3040000000005</v>
      </c>
      <c r="P6" s="286">
        <f>SUMIFS('재산세(주택분)'!$U:$U,'재산세(주택분)'!$A:$A,P$5,'재산세(주택분)'!$C:$C,$B6)</f>
        <v>2004.1344000000008</v>
      </c>
      <c r="Q6" s="286">
        <f>SUMIFS('재산세(주택분)'!$U:$U,'재산세(주택분)'!$A:$A,Q$5,'재산세(주택분)'!$C:$C,$B6)</f>
        <v>2236.0478400000011</v>
      </c>
      <c r="R6" s="286">
        <f>SUMIFS('재산세(주택분)'!$U:$U,'재산세(주택분)'!$A:$A,R$5,'재산세(주택분)'!$C:$C,$B6)</f>
        <v>2491.1526240000017</v>
      </c>
      <c r="S6" s="286">
        <f>SUMIFS('재산세(주택분)'!$U:$U,'재산세(주택분)'!$A:$A,S$5,'재산세(주택분)'!$C:$C,$B6)</f>
        <v>2771.7678864000018</v>
      </c>
      <c r="T6" s="286">
        <f>SUMIFS('재산세(주택분)'!$U:$U,'재산세(주택분)'!$A:$A,T$5,'재산세(주택분)'!$C:$C,$B6)</f>
        <v>3080.444675040002</v>
      </c>
      <c r="U6" s="286">
        <f>SUMIFS('재산세(주택분)'!$U:$U,'재산세(주택분)'!$A:$A,U$5,'재산세(주택분)'!$C:$C,$B6)</f>
        <v>3419.9891425440028</v>
      </c>
      <c r="V6" s="286">
        <f>SUMIFS('재산세(주택분)'!$U:$U,'재산세(주택분)'!$A:$A,V$5,'재산세(주택분)'!$C:$C,$B6)</f>
        <v>3793.4880567984028</v>
      </c>
      <c r="W6" s="286">
        <f>SUMIFS('재산세(주택분)'!$U:$U,'재산세(주택분)'!$A:$A,W$5,'재산세(주택분)'!$C:$C,$B6)</f>
        <v>4204.3368624782433</v>
      </c>
      <c r="X6" s="286">
        <f>SUMIFS('재산세(주택분)'!$U:$U,'재산세(주택분)'!$A:$A,X$5,'재산세(주택분)'!$C:$C,$B6)</f>
        <v>4656.2705487260682</v>
      </c>
      <c r="Y6" s="286">
        <f>SUMIFS('재산세(주택분)'!$U:$U,'재산세(주택분)'!$A:$A,Y$5,'재산세(주택분)'!$C:$C,$B6)</f>
        <v>5153.3976035986761</v>
      </c>
      <c r="AA6" s="197">
        <f t="array" ref="AA6:AA20">TRANSPOSE(K5:Y5)</f>
        <v>2019</v>
      </c>
      <c r="AB6" s="92">
        <f t="shared" ref="AB6:AB20" si="1">AI60</f>
        <v>0</v>
      </c>
      <c r="AC6" s="125"/>
    </row>
    <row r="7" spans="1:29" x14ac:dyDescent="0.2">
      <c r="B7" s="281">
        <f>'재산세(주택분)'!B7</f>
        <v>2</v>
      </c>
      <c r="C7" s="282" t="str">
        <f>'재산세(주택분)'!C7</f>
        <v>단B</v>
      </c>
      <c r="D7" s="283">
        <f>'재산세(주택분)'!D7</f>
        <v>40</v>
      </c>
      <c r="E7" s="266">
        <f>'재산세(주택분)'!E7</f>
        <v>2</v>
      </c>
      <c r="F7" s="259">
        <f>'재산세(주택분)'!F7</f>
        <v>0</v>
      </c>
      <c r="G7" s="284">
        <f>'재산세(주택분)'!G7</f>
        <v>0.01</v>
      </c>
      <c r="H7" s="261">
        <f>'재산세(주택분)'!J7</f>
        <v>0.5</v>
      </c>
      <c r="I7" s="183" t="b">
        <f>AND(F7&lt;=600000,'재산세(주택분)'!I7="장기")</f>
        <v>0</v>
      </c>
      <c r="J7" s="285" t="b">
        <v>1</v>
      </c>
      <c r="K7" s="286">
        <f>SUMIFS('재산세(주택분)'!$U:$U,'재산세(주택분)'!$A:$A,K$5,'재산세(주택분)'!$C:$C,$B7)</f>
        <v>0</v>
      </c>
      <c r="L7" s="286">
        <f>SUMIFS('재산세(주택분)'!$U:$U,'재산세(주택분)'!$A:$A,L$5,'재산세(주택분)'!$C:$C,$B7)</f>
        <v>0</v>
      </c>
      <c r="M7" s="286">
        <f>SUMIFS('재산세(주택분)'!$U:$U,'재산세(주택분)'!$A:$A,M$5,'재산세(주택분)'!$C:$C,$B7)</f>
        <v>0</v>
      </c>
      <c r="N7" s="286">
        <f>SUMIFS('재산세(주택분)'!$U:$U,'재산세(주택분)'!$A:$A,N$5,'재산세(주택분)'!$C:$C,$B7)</f>
        <v>0</v>
      </c>
      <c r="O7" s="286">
        <f>SUMIFS('재산세(주택분)'!$U:$U,'재산세(주택분)'!$A:$A,O$5,'재산세(주택분)'!$C:$C,$B7)</f>
        <v>0</v>
      </c>
      <c r="P7" s="286">
        <f>SUMIFS('재산세(주택분)'!$U:$U,'재산세(주택분)'!$A:$A,P$5,'재산세(주택분)'!$C:$C,$B7)</f>
        <v>0</v>
      </c>
      <c r="Q7" s="286">
        <f>SUMIFS('재산세(주택분)'!$U:$U,'재산세(주택분)'!$A:$A,Q$5,'재산세(주택분)'!$C:$C,$B7)</f>
        <v>0</v>
      </c>
      <c r="R7" s="286">
        <f>SUMIFS('재산세(주택분)'!$U:$U,'재산세(주택분)'!$A:$A,R$5,'재산세(주택분)'!$C:$C,$B7)</f>
        <v>0</v>
      </c>
      <c r="S7" s="286">
        <f>SUMIFS('재산세(주택분)'!$U:$U,'재산세(주택분)'!$A:$A,S$5,'재산세(주택분)'!$C:$C,$B7)</f>
        <v>0</v>
      </c>
      <c r="T7" s="286">
        <f>SUMIFS('재산세(주택분)'!$U:$U,'재산세(주택분)'!$A:$A,T$5,'재산세(주택분)'!$C:$C,$B7)</f>
        <v>0</v>
      </c>
      <c r="U7" s="286">
        <f>SUMIFS('재산세(주택분)'!$U:$U,'재산세(주택분)'!$A:$A,U$5,'재산세(주택분)'!$C:$C,$B7)</f>
        <v>0</v>
      </c>
      <c r="V7" s="286">
        <f>SUMIFS('재산세(주택분)'!$U:$U,'재산세(주택분)'!$A:$A,V$5,'재산세(주택분)'!$C:$C,$B7)</f>
        <v>0</v>
      </c>
      <c r="W7" s="286">
        <f>SUMIFS('재산세(주택분)'!$U:$U,'재산세(주택분)'!$A:$A,W$5,'재산세(주택분)'!$C:$C,$B7)</f>
        <v>0</v>
      </c>
      <c r="X7" s="286">
        <f>SUMIFS('재산세(주택분)'!$U:$U,'재산세(주택분)'!$A:$A,X$5,'재산세(주택분)'!$C:$C,$B7)</f>
        <v>0</v>
      </c>
      <c r="Y7" s="286">
        <f>SUMIFS('재산세(주택분)'!$U:$U,'재산세(주택분)'!$A:$A,Y$5,'재산세(주택분)'!$C:$C,$B7)</f>
        <v>0</v>
      </c>
      <c r="AA7" s="197">
        <v>2020</v>
      </c>
      <c r="AB7" s="92">
        <f t="shared" si="1"/>
        <v>181.9290566037736</v>
      </c>
      <c r="AC7" s="125"/>
    </row>
    <row r="8" spans="1:29" x14ac:dyDescent="0.2">
      <c r="B8" s="281">
        <f>'재산세(주택분)'!B8</f>
        <v>3</v>
      </c>
      <c r="C8" s="282" t="str">
        <f>'재산세(주택분)'!C8</f>
        <v>단C</v>
      </c>
      <c r="D8" s="283">
        <f>'재산세(주택분)'!D8</f>
        <v>50</v>
      </c>
      <c r="E8" s="266">
        <f>'재산세(주택분)'!E8</f>
        <v>3</v>
      </c>
      <c r="F8" s="259">
        <f>'재산세(주택분)'!F8</f>
        <v>0</v>
      </c>
      <c r="G8" s="284">
        <f>'재산세(주택분)'!G8</f>
        <v>0.02</v>
      </c>
      <c r="H8" s="261">
        <f>'재산세(주택분)'!J8</f>
        <v>0.5</v>
      </c>
      <c r="I8" s="183" t="b">
        <f>AND(F8&lt;=600000,'재산세(주택분)'!I8="장기")</f>
        <v>0</v>
      </c>
      <c r="J8" s="285" t="b">
        <v>1</v>
      </c>
      <c r="K8" s="286">
        <f>SUMIFS('재산세(주택분)'!$U:$U,'재산세(주택분)'!$A:$A,K$5,'재산세(주택분)'!$C:$C,$B8)</f>
        <v>0</v>
      </c>
      <c r="L8" s="286">
        <f>SUMIFS('재산세(주택분)'!$U:$U,'재산세(주택분)'!$A:$A,L$5,'재산세(주택분)'!$C:$C,$B8)</f>
        <v>0</v>
      </c>
      <c r="M8" s="286">
        <f>SUMIFS('재산세(주택분)'!$U:$U,'재산세(주택분)'!$A:$A,M$5,'재산세(주택분)'!$C:$C,$B8)</f>
        <v>0</v>
      </c>
      <c r="N8" s="286">
        <f>SUMIFS('재산세(주택분)'!$U:$U,'재산세(주택분)'!$A:$A,N$5,'재산세(주택분)'!$C:$C,$B8)</f>
        <v>0</v>
      </c>
      <c r="O8" s="286">
        <f>SUMIFS('재산세(주택분)'!$U:$U,'재산세(주택분)'!$A:$A,O$5,'재산세(주택분)'!$C:$C,$B8)</f>
        <v>0</v>
      </c>
      <c r="P8" s="286">
        <f>SUMIFS('재산세(주택분)'!$U:$U,'재산세(주택분)'!$A:$A,P$5,'재산세(주택분)'!$C:$C,$B8)</f>
        <v>0</v>
      </c>
      <c r="Q8" s="286">
        <f>SUMIFS('재산세(주택분)'!$U:$U,'재산세(주택분)'!$A:$A,Q$5,'재산세(주택분)'!$C:$C,$B8)</f>
        <v>0</v>
      </c>
      <c r="R8" s="286">
        <f>SUMIFS('재산세(주택분)'!$U:$U,'재산세(주택분)'!$A:$A,R$5,'재산세(주택분)'!$C:$C,$B8)</f>
        <v>0</v>
      </c>
      <c r="S8" s="286">
        <f>SUMIFS('재산세(주택분)'!$U:$U,'재산세(주택분)'!$A:$A,S$5,'재산세(주택분)'!$C:$C,$B8)</f>
        <v>0</v>
      </c>
      <c r="T8" s="286">
        <f>SUMIFS('재산세(주택분)'!$U:$U,'재산세(주택분)'!$A:$A,T$5,'재산세(주택분)'!$C:$C,$B8)</f>
        <v>0</v>
      </c>
      <c r="U8" s="286">
        <f>SUMIFS('재산세(주택분)'!$U:$U,'재산세(주택분)'!$A:$A,U$5,'재산세(주택분)'!$C:$C,$B8)</f>
        <v>0</v>
      </c>
      <c r="V8" s="286">
        <f>SUMIFS('재산세(주택분)'!$U:$U,'재산세(주택분)'!$A:$A,V$5,'재산세(주택분)'!$C:$C,$B8)</f>
        <v>0</v>
      </c>
      <c r="W8" s="286">
        <f>SUMIFS('재산세(주택분)'!$U:$U,'재산세(주택분)'!$A:$A,W$5,'재산세(주택분)'!$C:$C,$B8)</f>
        <v>0</v>
      </c>
      <c r="X8" s="286">
        <f>SUMIFS('재산세(주택분)'!$U:$U,'재산세(주택분)'!$A:$A,X$5,'재산세(주택분)'!$C:$C,$B8)</f>
        <v>0</v>
      </c>
      <c r="Y8" s="286">
        <f>SUMIFS('재산세(주택분)'!$U:$U,'재산세(주택분)'!$A:$A,Y$5,'재산세(주택분)'!$C:$C,$B8)</f>
        <v>0</v>
      </c>
      <c r="AA8" s="197">
        <v>2021</v>
      </c>
      <c r="AB8" s="92">
        <f t="shared" si="1"/>
        <v>419.48458252427235</v>
      </c>
      <c r="AC8" s="125"/>
    </row>
    <row r="9" spans="1:29" x14ac:dyDescent="0.2">
      <c r="B9" s="281">
        <f>'재산세(주택분)'!B9</f>
        <v>4</v>
      </c>
      <c r="C9" s="282" t="str">
        <f>'재산세(주택분)'!C9</f>
        <v>단D</v>
      </c>
      <c r="D9" s="283">
        <f>'재산세(주택분)'!D9</f>
        <v>60</v>
      </c>
      <c r="E9" s="266">
        <f>'재산세(주택분)'!E9</f>
        <v>4</v>
      </c>
      <c r="F9" s="259">
        <f>'재산세(주택분)'!F9</f>
        <v>0</v>
      </c>
      <c r="G9" s="284">
        <f>'재산세(주택분)'!G9</f>
        <v>0.03</v>
      </c>
      <c r="H9" s="261">
        <f>'재산세(주택분)'!J9</f>
        <v>0.5</v>
      </c>
      <c r="I9" s="183" t="b">
        <f>AND(F9&lt;=600000,'재산세(주택분)'!I9="장기")</f>
        <v>0</v>
      </c>
      <c r="J9" s="285" t="b">
        <v>1</v>
      </c>
      <c r="K9" s="286">
        <f>SUMIFS('재산세(주택분)'!$U:$U,'재산세(주택분)'!$A:$A,K$5,'재산세(주택분)'!$C:$C,$B9)</f>
        <v>0</v>
      </c>
      <c r="L9" s="286">
        <f>SUMIFS('재산세(주택분)'!$U:$U,'재산세(주택분)'!$A:$A,L$5,'재산세(주택분)'!$C:$C,$B9)</f>
        <v>0</v>
      </c>
      <c r="M9" s="286">
        <f>SUMIFS('재산세(주택분)'!$U:$U,'재산세(주택분)'!$A:$A,M$5,'재산세(주택분)'!$C:$C,$B9)</f>
        <v>0</v>
      </c>
      <c r="N9" s="286">
        <f>SUMIFS('재산세(주택분)'!$U:$U,'재산세(주택분)'!$A:$A,N$5,'재산세(주택분)'!$C:$C,$B9)</f>
        <v>0</v>
      </c>
      <c r="O9" s="286">
        <f>SUMIFS('재산세(주택분)'!$U:$U,'재산세(주택분)'!$A:$A,O$5,'재산세(주택분)'!$C:$C,$B9)</f>
        <v>0</v>
      </c>
      <c r="P9" s="286">
        <f>SUMIFS('재산세(주택분)'!$U:$U,'재산세(주택분)'!$A:$A,P$5,'재산세(주택분)'!$C:$C,$B9)</f>
        <v>0</v>
      </c>
      <c r="Q9" s="286">
        <f>SUMIFS('재산세(주택분)'!$U:$U,'재산세(주택분)'!$A:$A,Q$5,'재산세(주택분)'!$C:$C,$B9)</f>
        <v>0</v>
      </c>
      <c r="R9" s="286">
        <f>SUMIFS('재산세(주택분)'!$U:$U,'재산세(주택분)'!$A:$A,R$5,'재산세(주택분)'!$C:$C,$B9)</f>
        <v>0</v>
      </c>
      <c r="S9" s="286">
        <f>SUMIFS('재산세(주택분)'!$U:$U,'재산세(주택분)'!$A:$A,S$5,'재산세(주택분)'!$C:$C,$B9)</f>
        <v>0</v>
      </c>
      <c r="T9" s="286">
        <f>SUMIFS('재산세(주택분)'!$U:$U,'재산세(주택분)'!$A:$A,T$5,'재산세(주택분)'!$C:$C,$B9)</f>
        <v>0</v>
      </c>
      <c r="U9" s="286">
        <f>SUMIFS('재산세(주택분)'!$U:$U,'재산세(주택분)'!$A:$A,U$5,'재산세(주택분)'!$C:$C,$B9)</f>
        <v>0</v>
      </c>
      <c r="V9" s="286">
        <f>SUMIFS('재산세(주택분)'!$U:$U,'재산세(주택분)'!$A:$A,V$5,'재산세(주택분)'!$C:$C,$B9)</f>
        <v>0</v>
      </c>
      <c r="W9" s="286">
        <f>SUMIFS('재산세(주택분)'!$U:$U,'재산세(주택분)'!$A:$A,W$5,'재산세(주택분)'!$C:$C,$B9)</f>
        <v>0</v>
      </c>
      <c r="X9" s="286">
        <f>SUMIFS('재산세(주택분)'!$U:$U,'재산세(주택분)'!$A:$A,X$5,'재산세(주택분)'!$C:$C,$B9)</f>
        <v>0</v>
      </c>
      <c r="Y9" s="286">
        <f>SUMIFS('재산세(주택분)'!$U:$U,'재산세(주택분)'!$A:$A,Y$5,'재산세(주택분)'!$C:$C,$B9)</f>
        <v>0</v>
      </c>
      <c r="AA9" s="197">
        <v>2022</v>
      </c>
      <c r="AB9" s="92">
        <f t="shared" si="1"/>
        <v>717.92066256295561</v>
      </c>
      <c r="AC9" s="125"/>
    </row>
    <row r="10" spans="1:29" x14ac:dyDescent="0.2">
      <c r="B10" s="281">
        <f>'재산세(주택분)'!B10</f>
        <v>5</v>
      </c>
      <c r="C10" s="282" t="str">
        <f>'재산세(주택분)'!C10</f>
        <v>단E</v>
      </c>
      <c r="D10" s="283">
        <f>'재산세(주택분)'!D10</f>
        <v>85</v>
      </c>
      <c r="E10" s="266">
        <f>'재산세(주택분)'!E10</f>
        <v>5</v>
      </c>
      <c r="F10" s="259">
        <f>'재산세(주택분)'!F10</f>
        <v>0</v>
      </c>
      <c r="G10" s="284">
        <f>'재산세(주택분)'!G10</f>
        <v>0.04</v>
      </c>
      <c r="H10" s="261">
        <f>'재산세(주택분)'!J10</f>
        <v>0.25</v>
      </c>
      <c r="I10" s="183" t="b">
        <f>AND(F10&lt;=600000,'재산세(주택분)'!I10="장기")</f>
        <v>0</v>
      </c>
      <c r="J10" s="285" t="b">
        <v>1</v>
      </c>
      <c r="K10" s="286">
        <f>SUMIFS('재산세(주택분)'!$U:$U,'재산세(주택분)'!$A:$A,K$5,'재산세(주택분)'!$C:$C,$B10)</f>
        <v>0</v>
      </c>
      <c r="L10" s="286">
        <f>SUMIFS('재산세(주택분)'!$U:$U,'재산세(주택분)'!$A:$A,L$5,'재산세(주택분)'!$C:$C,$B10)</f>
        <v>0</v>
      </c>
      <c r="M10" s="286">
        <f>SUMIFS('재산세(주택분)'!$U:$U,'재산세(주택분)'!$A:$A,M$5,'재산세(주택분)'!$C:$C,$B10)</f>
        <v>0</v>
      </c>
      <c r="N10" s="286">
        <f>SUMIFS('재산세(주택분)'!$U:$U,'재산세(주택분)'!$A:$A,N$5,'재산세(주택분)'!$C:$C,$B10)</f>
        <v>0</v>
      </c>
      <c r="O10" s="286">
        <f>SUMIFS('재산세(주택분)'!$U:$U,'재산세(주택분)'!$A:$A,O$5,'재산세(주택분)'!$C:$C,$B10)</f>
        <v>0</v>
      </c>
      <c r="P10" s="286">
        <f>SUMIFS('재산세(주택분)'!$U:$U,'재산세(주택분)'!$A:$A,P$5,'재산세(주택분)'!$C:$C,$B10)</f>
        <v>0</v>
      </c>
      <c r="Q10" s="286">
        <f>SUMIFS('재산세(주택분)'!$U:$U,'재산세(주택분)'!$A:$A,Q$5,'재산세(주택분)'!$C:$C,$B10)</f>
        <v>0</v>
      </c>
      <c r="R10" s="286">
        <f>SUMIFS('재산세(주택분)'!$U:$U,'재산세(주택분)'!$A:$A,R$5,'재산세(주택분)'!$C:$C,$B10)</f>
        <v>0</v>
      </c>
      <c r="S10" s="286">
        <f>SUMIFS('재산세(주택분)'!$U:$U,'재산세(주택분)'!$A:$A,S$5,'재산세(주택분)'!$C:$C,$B10)</f>
        <v>0</v>
      </c>
      <c r="T10" s="286">
        <f>SUMIFS('재산세(주택분)'!$U:$U,'재산세(주택분)'!$A:$A,T$5,'재산세(주택분)'!$C:$C,$B10)</f>
        <v>0</v>
      </c>
      <c r="U10" s="286">
        <f>SUMIFS('재산세(주택분)'!$U:$U,'재산세(주택분)'!$A:$A,U$5,'재산세(주택분)'!$C:$C,$B10)</f>
        <v>0</v>
      </c>
      <c r="V10" s="286">
        <f>SUMIFS('재산세(주택분)'!$U:$U,'재산세(주택분)'!$A:$A,V$5,'재산세(주택분)'!$C:$C,$B10)</f>
        <v>0</v>
      </c>
      <c r="W10" s="286">
        <f>SUMIFS('재산세(주택분)'!$U:$U,'재산세(주택분)'!$A:$A,W$5,'재산세(주택분)'!$C:$C,$B10)</f>
        <v>0</v>
      </c>
      <c r="X10" s="286">
        <f>SUMIFS('재산세(주택분)'!$U:$U,'재산세(주택분)'!$A:$A,X$5,'재산세(주택분)'!$C:$C,$B10)</f>
        <v>0</v>
      </c>
      <c r="Y10" s="286">
        <f>SUMIFS('재산세(주택분)'!$U:$U,'재산세(주택분)'!$A:$A,Y$5,'재산세(주택분)'!$C:$C,$B10)</f>
        <v>0</v>
      </c>
      <c r="AA10" s="197">
        <v>2023</v>
      </c>
      <c r="AB10" s="92">
        <f t="shared" si="1"/>
        <v>1032.0629218001181</v>
      </c>
      <c r="AC10" s="125"/>
    </row>
    <row r="11" spans="1:29" x14ac:dyDescent="0.2">
      <c r="B11" s="281">
        <f>'재산세(주택분)'!B11</f>
        <v>6</v>
      </c>
      <c r="C11" s="282" t="str">
        <f>'재산세(주택분)'!C11</f>
        <v>단F</v>
      </c>
      <c r="D11" s="283">
        <f>'재산세(주택분)'!D11</f>
        <v>90</v>
      </c>
      <c r="E11" s="266">
        <f>'재산세(주택분)'!E11</f>
        <v>5</v>
      </c>
      <c r="F11" s="259">
        <f>'재산세(주택분)'!F11</f>
        <v>0</v>
      </c>
      <c r="G11" s="284">
        <f>'재산세(주택분)'!G11</f>
        <v>0.05</v>
      </c>
      <c r="H11" s="261">
        <f>'재산세(주택분)'!J11</f>
        <v>0</v>
      </c>
      <c r="I11" s="183" t="b">
        <f>AND(F11&lt;=600000,'재산세(주택분)'!I11="장기")</f>
        <v>0</v>
      </c>
      <c r="J11" s="285" t="b">
        <v>1</v>
      </c>
      <c r="K11" s="286">
        <f>SUMIFS('재산세(주택분)'!$U:$U,'재산세(주택분)'!$A:$A,K$5,'재산세(주택분)'!$C:$C,$B11)</f>
        <v>0</v>
      </c>
      <c r="L11" s="286">
        <f>SUMIFS('재산세(주택분)'!$U:$U,'재산세(주택분)'!$A:$A,L$5,'재산세(주택분)'!$C:$C,$B11)</f>
        <v>0</v>
      </c>
      <c r="M11" s="286">
        <f>SUMIFS('재산세(주택분)'!$U:$U,'재산세(주택분)'!$A:$A,M$5,'재산세(주택분)'!$C:$C,$B11)</f>
        <v>0</v>
      </c>
      <c r="N11" s="286">
        <f>SUMIFS('재산세(주택분)'!$U:$U,'재산세(주택분)'!$A:$A,N$5,'재산세(주택분)'!$C:$C,$B11)</f>
        <v>0</v>
      </c>
      <c r="O11" s="286">
        <f>SUMIFS('재산세(주택분)'!$U:$U,'재산세(주택분)'!$A:$A,O$5,'재산세(주택분)'!$C:$C,$B11)</f>
        <v>0</v>
      </c>
      <c r="P11" s="286">
        <f>SUMIFS('재산세(주택분)'!$U:$U,'재산세(주택분)'!$A:$A,P$5,'재산세(주택분)'!$C:$C,$B11)</f>
        <v>0</v>
      </c>
      <c r="Q11" s="286">
        <f>SUMIFS('재산세(주택분)'!$U:$U,'재산세(주택분)'!$A:$A,Q$5,'재산세(주택분)'!$C:$C,$B11)</f>
        <v>0</v>
      </c>
      <c r="R11" s="286">
        <f>SUMIFS('재산세(주택분)'!$U:$U,'재산세(주택분)'!$A:$A,R$5,'재산세(주택분)'!$C:$C,$B11)</f>
        <v>0</v>
      </c>
      <c r="S11" s="286">
        <f>SUMIFS('재산세(주택분)'!$U:$U,'재산세(주택분)'!$A:$A,S$5,'재산세(주택분)'!$C:$C,$B11)</f>
        <v>0</v>
      </c>
      <c r="T11" s="286">
        <f>SUMIFS('재산세(주택분)'!$U:$U,'재산세(주택분)'!$A:$A,T$5,'재산세(주택분)'!$C:$C,$B11)</f>
        <v>0</v>
      </c>
      <c r="U11" s="286">
        <f>SUMIFS('재산세(주택분)'!$U:$U,'재산세(주택분)'!$A:$A,U$5,'재산세(주택분)'!$C:$C,$B11)</f>
        <v>0</v>
      </c>
      <c r="V11" s="286">
        <f>SUMIFS('재산세(주택분)'!$U:$U,'재산세(주택분)'!$A:$A,V$5,'재산세(주택분)'!$C:$C,$B11)</f>
        <v>0</v>
      </c>
      <c r="W11" s="286">
        <f>SUMIFS('재산세(주택분)'!$U:$U,'재산세(주택분)'!$A:$A,W$5,'재산세(주택분)'!$C:$C,$B11)</f>
        <v>0</v>
      </c>
      <c r="X11" s="286">
        <f>SUMIFS('재산세(주택분)'!$U:$U,'재산세(주택분)'!$A:$A,X$5,'재산세(주택분)'!$C:$C,$B11)</f>
        <v>0</v>
      </c>
      <c r="Y11" s="286">
        <f>SUMIFS('재산세(주택분)'!$U:$U,'재산세(주택분)'!$A:$A,Y$5,'재산세(주택분)'!$C:$C,$B11)</f>
        <v>0</v>
      </c>
      <c r="AA11" s="197">
        <v>2024</v>
      </c>
      <c r="AB11" s="92">
        <f t="shared" si="1"/>
        <v>1624.4079593483459</v>
      </c>
      <c r="AC11" s="125"/>
    </row>
    <row r="12" spans="1:29" x14ac:dyDescent="0.2">
      <c r="B12" s="281">
        <f>'재산세(주택분)'!B12</f>
        <v>7</v>
      </c>
      <c r="C12" s="282" t="str">
        <f>'재산세(주택분)'!C12</f>
        <v>장A</v>
      </c>
      <c r="D12" s="283">
        <f>'재산세(주택분)'!D12</f>
        <v>30</v>
      </c>
      <c r="E12" s="266">
        <f>'재산세(주택분)'!E12</f>
        <v>5</v>
      </c>
      <c r="F12" s="259">
        <f>'재산세(주택분)'!F12</f>
        <v>0</v>
      </c>
      <c r="G12" s="284">
        <f>'재산세(주택분)'!G12</f>
        <v>0.01</v>
      </c>
      <c r="H12" s="261">
        <f>'재산세(주택분)'!J12</f>
        <v>1</v>
      </c>
      <c r="I12" s="183" t="b">
        <f>AND(F12&lt;=600000,'재산세(주택분)'!I12="장기")</f>
        <v>1</v>
      </c>
      <c r="J12" s="285" t="b">
        <v>1</v>
      </c>
      <c r="K12" s="286">
        <f>SUMIFS('재산세(주택분)'!$U:$U,'재산세(주택분)'!$A:$A,K$5,'재산세(주택분)'!$C:$C,$B12)</f>
        <v>0</v>
      </c>
      <c r="L12" s="286">
        <f>SUMIFS('재산세(주택분)'!$U:$U,'재산세(주택분)'!$A:$A,L$5,'재산세(주택분)'!$C:$C,$B12)</f>
        <v>0</v>
      </c>
      <c r="M12" s="286">
        <f>SUMIFS('재산세(주택분)'!$U:$U,'재산세(주택분)'!$A:$A,M$5,'재산세(주택분)'!$C:$C,$B12)</f>
        <v>0</v>
      </c>
      <c r="N12" s="286">
        <f>SUMIFS('재산세(주택분)'!$U:$U,'재산세(주택분)'!$A:$A,N$5,'재산세(주택분)'!$C:$C,$B12)</f>
        <v>0</v>
      </c>
      <c r="O12" s="286">
        <f>SUMIFS('재산세(주택분)'!$U:$U,'재산세(주택분)'!$A:$A,O$5,'재산세(주택분)'!$C:$C,$B12)</f>
        <v>0</v>
      </c>
      <c r="P12" s="286">
        <f>SUMIFS('재산세(주택분)'!$U:$U,'재산세(주택분)'!$A:$A,P$5,'재산세(주택분)'!$C:$C,$B12)</f>
        <v>0</v>
      </c>
      <c r="Q12" s="286">
        <f>SUMIFS('재산세(주택분)'!$U:$U,'재산세(주택분)'!$A:$A,Q$5,'재산세(주택분)'!$C:$C,$B12)</f>
        <v>0</v>
      </c>
      <c r="R12" s="286">
        <f>SUMIFS('재산세(주택분)'!$U:$U,'재산세(주택분)'!$A:$A,R$5,'재산세(주택분)'!$C:$C,$B12)</f>
        <v>0</v>
      </c>
      <c r="S12" s="286">
        <f>SUMIFS('재산세(주택분)'!$U:$U,'재산세(주택분)'!$A:$A,S$5,'재산세(주택분)'!$C:$C,$B12)</f>
        <v>0</v>
      </c>
      <c r="T12" s="286">
        <f>SUMIFS('재산세(주택분)'!$U:$U,'재산세(주택분)'!$A:$A,T$5,'재산세(주택분)'!$C:$C,$B12)</f>
        <v>0</v>
      </c>
      <c r="U12" s="286">
        <f>SUMIFS('재산세(주택분)'!$U:$U,'재산세(주택분)'!$A:$A,U$5,'재산세(주택분)'!$C:$C,$B12)</f>
        <v>0</v>
      </c>
      <c r="V12" s="286">
        <f>SUMIFS('재산세(주택분)'!$U:$U,'재산세(주택분)'!$A:$A,V$5,'재산세(주택분)'!$C:$C,$B12)</f>
        <v>0</v>
      </c>
      <c r="W12" s="286">
        <f>SUMIFS('재산세(주택분)'!$U:$U,'재산세(주택분)'!$A:$A,W$5,'재산세(주택분)'!$C:$C,$B12)</f>
        <v>0</v>
      </c>
      <c r="X12" s="286">
        <f>SUMIFS('재산세(주택분)'!$U:$U,'재산세(주택분)'!$A:$A,X$5,'재산세(주택분)'!$C:$C,$B12)</f>
        <v>0</v>
      </c>
      <c r="Y12" s="286">
        <f>SUMIFS('재산세(주택분)'!$U:$U,'재산세(주택분)'!$A:$A,Y$5,'재산세(주택분)'!$C:$C,$B12)</f>
        <v>0</v>
      </c>
      <c r="AA12" s="197">
        <v>2025</v>
      </c>
      <c r="AB12" s="92">
        <f t="shared" si="1"/>
        <v>2367.8396394004458</v>
      </c>
      <c r="AC12" s="125"/>
    </row>
    <row r="13" spans="1:29" x14ac:dyDescent="0.2">
      <c r="B13" s="281">
        <f>'재산세(주택분)'!B13</f>
        <v>8</v>
      </c>
      <c r="C13" s="282" t="str">
        <f>'재산세(주택분)'!C13</f>
        <v>장B</v>
      </c>
      <c r="D13" s="283">
        <f>'재산세(주택분)'!D13</f>
        <v>50</v>
      </c>
      <c r="E13" s="266">
        <f>'재산세(주택분)'!E13</f>
        <v>4</v>
      </c>
      <c r="F13" s="259">
        <f>'재산세(주택분)'!F13</f>
        <v>0</v>
      </c>
      <c r="G13" s="284">
        <f>'재산세(주택분)'!G13</f>
        <v>0.02</v>
      </c>
      <c r="H13" s="261">
        <f>'재산세(주택분)'!J13</f>
        <v>0.75</v>
      </c>
      <c r="I13" s="183" t="b">
        <f>AND(F13&lt;=600000,'재산세(주택분)'!I13="장기")</f>
        <v>1</v>
      </c>
      <c r="J13" s="285" t="b">
        <v>1</v>
      </c>
      <c r="K13" s="286">
        <f>SUMIFS('재산세(주택분)'!$U:$U,'재산세(주택분)'!$A:$A,K$5,'재산세(주택분)'!$C:$C,$B13)</f>
        <v>0</v>
      </c>
      <c r="L13" s="286">
        <f>SUMIFS('재산세(주택분)'!$U:$U,'재산세(주택분)'!$A:$A,L$5,'재산세(주택분)'!$C:$C,$B13)</f>
        <v>0</v>
      </c>
      <c r="M13" s="286">
        <f>SUMIFS('재산세(주택분)'!$U:$U,'재산세(주택분)'!$A:$A,M$5,'재산세(주택분)'!$C:$C,$B13)</f>
        <v>0</v>
      </c>
      <c r="N13" s="286">
        <f>SUMIFS('재산세(주택분)'!$U:$U,'재산세(주택분)'!$A:$A,N$5,'재산세(주택분)'!$C:$C,$B13)</f>
        <v>0</v>
      </c>
      <c r="O13" s="286">
        <f>SUMIFS('재산세(주택분)'!$U:$U,'재산세(주택분)'!$A:$A,O$5,'재산세(주택분)'!$C:$C,$B13)</f>
        <v>0</v>
      </c>
      <c r="P13" s="286">
        <f>SUMIFS('재산세(주택분)'!$U:$U,'재산세(주택분)'!$A:$A,P$5,'재산세(주택분)'!$C:$C,$B13)</f>
        <v>0</v>
      </c>
      <c r="Q13" s="286">
        <f>SUMIFS('재산세(주택분)'!$U:$U,'재산세(주택분)'!$A:$A,Q$5,'재산세(주택분)'!$C:$C,$B13)</f>
        <v>0</v>
      </c>
      <c r="R13" s="286">
        <f>SUMIFS('재산세(주택분)'!$U:$U,'재산세(주택분)'!$A:$A,R$5,'재산세(주택분)'!$C:$C,$B13)</f>
        <v>0</v>
      </c>
      <c r="S13" s="286">
        <f>SUMIFS('재산세(주택분)'!$U:$U,'재산세(주택분)'!$A:$A,S$5,'재산세(주택분)'!$C:$C,$B13)</f>
        <v>0</v>
      </c>
      <c r="T13" s="286">
        <f>SUMIFS('재산세(주택분)'!$U:$U,'재산세(주택분)'!$A:$A,T$5,'재산세(주택분)'!$C:$C,$B13)</f>
        <v>0</v>
      </c>
      <c r="U13" s="286">
        <f>SUMIFS('재산세(주택분)'!$U:$U,'재산세(주택분)'!$A:$A,U$5,'재산세(주택분)'!$C:$C,$B13)</f>
        <v>0</v>
      </c>
      <c r="V13" s="286">
        <f>SUMIFS('재산세(주택분)'!$U:$U,'재산세(주택분)'!$A:$A,V$5,'재산세(주택분)'!$C:$C,$B13)</f>
        <v>0</v>
      </c>
      <c r="W13" s="286">
        <f>SUMIFS('재산세(주택분)'!$U:$U,'재산세(주택분)'!$A:$A,W$5,'재산세(주택분)'!$C:$C,$B13)</f>
        <v>0</v>
      </c>
      <c r="X13" s="286">
        <f>SUMIFS('재산세(주택분)'!$U:$U,'재산세(주택분)'!$A:$A,X$5,'재산세(주택분)'!$C:$C,$B13)</f>
        <v>0</v>
      </c>
      <c r="Y13" s="286">
        <f>SUMIFS('재산세(주택분)'!$U:$U,'재산세(주택분)'!$A:$A,Y$5,'재산세(주택분)'!$C:$C,$B13)</f>
        <v>0</v>
      </c>
      <c r="AA13" s="197">
        <v>2026</v>
      </c>
      <c r="AB13" s="92">
        <f t="shared" si="1"/>
        <v>3191.001511282278</v>
      </c>
      <c r="AC13" s="125"/>
    </row>
    <row r="14" spans="1:29" x14ac:dyDescent="0.2">
      <c r="B14" s="281">
        <f>'재산세(주택분)'!B14</f>
        <v>9</v>
      </c>
      <c r="C14" s="258" t="str">
        <f>'재산세(주택분)'!C14</f>
        <v>장C</v>
      </c>
      <c r="D14" s="283">
        <f>'재산세(주택분)'!D14</f>
        <v>60</v>
      </c>
      <c r="E14" s="266">
        <f>'재산세(주택분)'!E14</f>
        <v>3</v>
      </c>
      <c r="F14" s="259">
        <f>'재산세(주택분)'!F14</f>
        <v>0</v>
      </c>
      <c r="G14" s="263">
        <f>'재산세(주택분)'!G14</f>
        <v>0.01</v>
      </c>
      <c r="H14" s="261">
        <f>'재산세(주택분)'!J14</f>
        <v>0.75</v>
      </c>
      <c r="I14" s="183" t="b">
        <f>AND(F14&lt;=600000,'재산세(주택분)'!I14="장기")</f>
        <v>1</v>
      </c>
      <c r="J14" s="285" t="b">
        <v>1</v>
      </c>
      <c r="K14" s="286">
        <f>SUMIFS('재산세(주택분)'!$U:$U,'재산세(주택분)'!$A:$A,K$5,'재산세(주택분)'!$C:$C,$B14)</f>
        <v>0</v>
      </c>
      <c r="L14" s="286">
        <f>SUMIFS('재산세(주택분)'!$U:$U,'재산세(주택분)'!$A:$A,L$5,'재산세(주택분)'!$C:$C,$B14)</f>
        <v>0</v>
      </c>
      <c r="M14" s="286">
        <f>SUMIFS('재산세(주택분)'!$U:$U,'재산세(주택분)'!$A:$A,M$5,'재산세(주택분)'!$C:$C,$B14)</f>
        <v>0</v>
      </c>
      <c r="N14" s="286">
        <f>SUMIFS('재산세(주택분)'!$U:$U,'재산세(주택분)'!$A:$A,N$5,'재산세(주택분)'!$C:$C,$B14)</f>
        <v>0</v>
      </c>
      <c r="O14" s="286">
        <f>SUMIFS('재산세(주택분)'!$U:$U,'재산세(주택분)'!$A:$A,O$5,'재산세(주택분)'!$C:$C,$B14)</f>
        <v>0</v>
      </c>
      <c r="P14" s="286">
        <f>SUMIFS('재산세(주택분)'!$U:$U,'재산세(주택분)'!$A:$A,P$5,'재산세(주택분)'!$C:$C,$B14)</f>
        <v>0</v>
      </c>
      <c r="Q14" s="286">
        <f>SUMIFS('재산세(주택분)'!$U:$U,'재산세(주택분)'!$A:$A,Q$5,'재산세(주택분)'!$C:$C,$B14)</f>
        <v>0</v>
      </c>
      <c r="R14" s="286">
        <f>SUMIFS('재산세(주택분)'!$U:$U,'재산세(주택분)'!$A:$A,R$5,'재산세(주택분)'!$C:$C,$B14)</f>
        <v>0</v>
      </c>
      <c r="S14" s="286">
        <f>SUMIFS('재산세(주택분)'!$U:$U,'재산세(주택분)'!$A:$A,S$5,'재산세(주택분)'!$C:$C,$B14)</f>
        <v>0</v>
      </c>
      <c r="T14" s="286">
        <f>SUMIFS('재산세(주택분)'!$U:$U,'재산세(주택분)'!$A:$A,T$5,'재산세(주택분)'!$C:$C,$B14)</f>
        <v>0</v>
      </c>
      <c r="U14" s="286">
        <f>SUMIFS('재산세(주택분)'!$U:$U,'재산세(주택분)'!$A:$A,U$5,'재산세(주택분)'!$C:$C,$B14)</f>
        <v>0</v>
      </c>
      <c r="V14" s="286">
        <f>SUMIFS('재산세(주택분)'!$U:$U,'재산세(주택분)'!$A:$A,V$5,'재산세(주택분)'!$C:$C,$B14)</f>
        <v>0</v>
      </c>
      <c r="W14" s="286">
        <f>SUMIFS('재산세(주택분)'!$U:$U,'재산세(주택분)'!$A:$A,W$5,'재산세(주택분)'!$C:$C,$B14)</f>
        <v>0</v>
      </c>
      <c r="X14" s="286">
        <f>SUMIFS('재산세(주택분)'!$U:$U,'재산세(주택분)'!$A:$A,X$5,'재산세(주택분)'!$C:$C,$B14)</f>
        <v>0</v>
      </c>
      <c r="Y14" s="286">
        <f>SUMIFS('재산세(주택분)'!$U:$U,'재산세(주택분)'!$A:$A,Y$5,'재산세(주택분)'!$C:$C,$B14)</f>
        <v>0</v>
      </c>
      <c r="AA14" s="197">
        <v>2027</v>
      </c>
      <c r="AB14" s="92">
        <f t="shared" si="1"/>
        <v>4514.4969561041144</v>
      </c>
      <c r="AC14" s="125"/>
    </row>
    <row r="15" spans="1:29" x14ac:dyDescent="0.2">
      <c r="B15" s="281">
        <f>'재산세(주택분)'!B15</f>
        <v>10</v>
      </c>
      <c r="C15" s="258" t="str">
        <f>'재산세(주택분)'!C15</f>
        <v>장D</v>
      </c>
      <c r="D15" s="283">
        <f>'재산세(주택분)'!D15</f>
        <v>90</v>
      </c>
      <c r="E15" s="266">
        <f>'재산세(주택분)'!E15</f>
        <v>2</v>
      </c>
      <c r="F15" s="259">
        <f>'재산세(주택분)'!F15</f>
        <v>0</v>
      </c>
      <c r="G15" s="263">
        <f>'재산세(주택분)'!G15</f>
        <v>0.03</v>
      </c>
      <c r="H15" s="261">
        <f>'재산세(주택분)'!J15</f>
        <v>0</v>
      </c>
      <c r="I15" s="183" t="b">
        <f>AND(F15&lt;=600000,'재산세(주택분)'!I15="장기")</f>
        <v>1</v>
      </c>
      <c r="J15" s="285" t="b">
        <v>1</v>
      </c>
      <c r="K15" s="286">
        <f>SUMIFS('재산세(주택분)'!$U:$U,'재산세(주택분)'!$A:$A,K$5,'재산세(주택분)'!$C:$C,$B15)</f>
        <v>0</v>
      </c>
      <c r="L15" s="286">
        <f>SUMIFS('재산세(주택분)'!$U:$U,'재산세(주택분)'!$A:$A,L$5,'재산세(주택분)'!$C:$C,$B15)</f>
        <v>0</v>
      </c>
      <c r="M15" s="286">
        <f>SUMIFS('재산세(주택분)'!$U:$U,'재산세(주택분)'!$A:$A,M$5,'재산세(주택분)'!$C:$C,$B15)</f>
        <v>0</v>
      </c>
      <c r="N15" s="286">
        <f>SUMIFS('재산세(주택분)'!$U:$U,'재산세(주택분)'!$A:$A,N$5,'재산세(주택분)'!$C:$C,$B15)</f>
        <v>0</v>
      </c>
      <c r="O15" s="286">
        <f>SUMIFS('재산세(주택분)'!$U:$U,'재산세(주택분)'!$A:$A,O$5,'재산세(주택분)'!$C:$C,$B15)</f>
        <v>0</v>
      </c>
      <c r="P15" s="286">
        <f>SUMIFS('재산세(주택분)'!$U:$U,'재산세(주택분)'!$A:$A,P$5,'재산세(주택분)'!$C:$C,$B15)</f>
        <v>0</v>
      </c>
      <c r="Q15" s="286">
        <f>SUMIFS('재산세(주택분)'!$U:$U,'재산세(주택분)'!$A:$A,Q$5,'재산세(주택분)'!$C:$C,$B15)</f>
        <v>0</v>
      </c>
      <c r="R15" s="286">
        <f>SUMIFS('재산세(주택분)'!$U:$U,'재산세(주택분)'!$A:$A,R$5,'재산세(주택분)'!$C:$C,$B15)</f>
        <v>0</v>
      </c>
      <c r="S15" s="286">
        <f>SUMIFS('재산세(주택분)'!$U:$U,'재산세(주택분)'!$A:$A,S$5,'재산세(주택분)'!$C:$C,$B15)</f>
        <v>0</v>
      </c>
      <c r="T15" s="286">
        <f>SUMIFS('재산세(주택분)'!$U:$U,'재산세(주택분)'!$A:$A,T$5,'재산세(주택분)'!$C:$C,$B15)</f>
        <v>0</v>
      </c>
      <c r="U15" s="286">
        <f>SUMIFS('재산세(주택분)'!$U:$U,'재산세(주택분)'!$A:$A,U$5,'재산세(주택분)'!$C:$C,$B15)</f>
        <v>0</v>
      </c>
      <c r="V15" s="286">
        <f>SUMIFS('재산세(주택분)'!$U:$U,'재산세(주택분)'!$A:$A,V$5,'재산세(주택분)'!$C:$C,$B15)</f>
        <v>0</v>
      </c>
      <c r="W15" s="286">
        <f>SUMIFS('재산세(주택분)'!$U:$U,'재산세(주택분)'!$A:$A,W$5,'재산세(주택분)'!$C:$C,$B15)</f>
        <v>0</v>
      </c>
      <c r="X15" s="286">
        <f>SUMIFS('재산세(주택분)'!$U:$U,'재산세(주택분)'!$A:$A,X$5,'재산세(주택분)'!$C:$C,$B15)</f>
        <v>0</v>
      </c>
      <c r="Y15" s="286">
        <f>SUMIFS('재산세(주택분)'!$U:$U,'재산세(주택분)'!$A:$A,Y$5,'재산세(주택분)'!$C:$C,$B15)</f>
        <v>0</v>
      </c>
      <c r="AA15" s="197">
        <v>2028</v>
      </c>
      <c r="AB15" s="92">
        <f t="shared" si="1"/>
        <v>6136.5731492104114</v>
      </c>
      <c r="AC15" s="125"/>
    </row>
    <row r="16" spans="1:29" x14ac:dyDescent="0.2">
      <c r="B16" s="281">
        <f>'재산세(주택분)'!B16</f>
        <v>11</v>
      </c>
      <c r="C16" s="258" t="str">
        <f>'재산세(주택분)'!C16</f>
        <v>미등록A</v>
      </c>
      <c r="D16" s="283">
        <f>'재산세(주택분)'!D16</f>
        <v>92</v>
      </c>
      <c r="E16" s="266">
        <f>'재산세(주택분)'!E16</f>
        <v>1</v>
      </c>
      <c r="F16" s="259">
        <f>'재산세(주택분)'!F16</f>
        <v>0</v>
      </c>
      <c r="G16" s="263">
        <f>'재산세(주택분)'!G16</f>
        <v>0.01</v>
      </c>
      <c r="H16" s="261">
        <f>'재산세(주택분)'!J16</f>
        <v>0</v>
      </c>
      <c r="I16" s="183" t="b">
        <f>AND(F16&lt;=600000,'재산세(주택분)'!I16="장기")</f>
        <v>0</v>
      </c>
      <c r="J16" s="285" t="b">
        <v>1</v>
      </c>
      <c r="K16" s="286">
        <f>SUMIFS('재산세(주택분)'!$U:$U,'재산세(주택분)'!$A:$A,K$5,'재산세(주택분)'!$C:$C,$B16)</f>
        <v>0</v>
      </c>
      <c r="L16" s="286">
        <f>SUMIFS('재산세(주택분)'!$U:$U,'재산세(주택분)'!$A:$A,L$5,'재산세(주택분)'!$C:$C,$B16)</f>
        <v>0</v>
      </c>
      <c r="M16" s="286">
        <f>SUMIFS('재산세(주택분)'!$U:$U,'재산세(주택분)'!$A:$A,M$5,'재산세(주택분)'!$C:$C,$B16)</f>
        <v>0</v>
      </c>
      <c r="N16" s="286">
        <f>SUMIFS('재산세(주택분)'!$U:$U,'재산세(주택분)'!$A:$A,N$5,'재산세(주택분)'!$C:$C,$B16)</f>
        <v>0</v>
      </c>
      <c r="O16" s="286">
        <f>SUMIFS('재산세(주택분)'!$U:$U,'재산세(주택분)'!$A:$A,O$5,'재산세(주택분)'!$C:$C,$B16)</f>
        <v>0</v>
      </c>
      <c r="P16" s="286">
        <f>SUMIFS('재산세(주택분)'!$U:$U,'재산세(주택분)'!$A:$A,P$5,'재산세(주택분)'!$C:$C,$B16)</f>
        <v>0</v>
      </c>
      <c r="Q16" s="286">
        <f>SUMIFS('재산세(주택분)'!$U:$U,'재산세(주택분)'!$A:$A,Q$5,'재산세(주택분)'!$C:$C,$B16)</f>
        <v>0</v>
      </c>
      <c r="R16" s="286">
        <f>SUMIFS('재산세(주택분)'!$U:$U,'재산세(주택분)'!$A:$A,R$5,'재산세(주택분)'!$C:$C,$B16)</f>
        <v>0</v>
      </c>
      <c r="S16" s="286">
        <f>SUMIFS('재산세(주택분)'!$U:$U,'재산세(주택분)'!$A:$A,S$5,'재산세(주택분)'!$C:$C,$B16)</f>
        <v>0</v>
      </c>
      <c r="T16" s="286">
        <f>SUMIFS('재산세(주택분)'!$U:$U,'재산세(주택분)'!$A:$A,T$5,'재산세(주택분)'!$C:$C,$B16)</f>
        <v>0</v>
      </c>
      <c r="U16" s="286">
        <f>SUMIFS('재산세(주택분)'!$U:$U,'재산세(주택분)'!$A:$A,U$5,'재산세(주택분)'!$C:$C,$B16)</f>
        <v>0</v>
      </c>
      <c r="V16" s="286">
        <f>SUMIFS('재산세(주택분)'!$U:$U,'재산세(주택분)'!$A:$A,V$5,'재산세(주택분)'!$C:$C,$B16)</f>
        <v>0</v>
      </c>
      <c r="W16" s="286">
        <f>SUMIFS('재산세(주택분)'!$U:$U,'재산세(주택분)'!$A:$A,W$5,'재산세(주택분)'!$C:$C,$B16)</f>
        <v>0</v>
      </c>
      <c r="X16" s="286">
        <f>SUMIFS('재산세(주택분)'!$U:$U,'재산세(주택분)'!$A:$A,X$5,'재산세(주택분)'!$C:$C,$B16)</f>
        <v>0</v>
      </c>
      <c r="Y16" s="286">
        <f>SUMIFS('재산세(주택분)'!$U:$U,'재산세(주택분)'!$A:$A,Y$5,'재산세(주택분)'!$C:$C,$B16)</f>
        <v>0</v>
      </c>
      <c r="AA16" s="197">
        <v>2029</v>
      </c>
      <c r="AB16" s="92">
        <f t="shared" si="1"/>
        <v>7924.0514959480543</v>
      </c>
      <c r="AC16" s="125"/>
    </row>
    <row r="17" spans="2:32" x14ac:dyDescent="0.2">
      <c r="B17" s="281">
        <f>'재산세(주택분)'!B17</f>
        <v>12</v>
      </c>
      <c r="C17" s="258">
        <f>'재산세(주택분)'!C17</f>
        <v>0</v>
      </c>
      <c r="D17" s="283">
        <f>'재산세(주택분)'!D17</f>
        <v>0</v>
      </c>
      <c r="E17" s="266">
        <f>'재산세(주택분)'!E17</f>
        <v>0</v>
      </c>
      <c r="F17" s="259">
        <f>'재산세(주택분)'!F17</f>
        <v>0</v>
      </c>
      <c r="G17" s="263">
        <f>'재산세(주택분)'!G17</f>
        <v>0</v>
      </c>
      <c r="H17" s="261">
        <f>'재산세(주택분)'!J17</f>
        <v>0</v>
      </c>
      <c r="I17" s="183" t="b">
        <f>AND(F17&lt;=600000,'재산세(주택분)'!I17="장기")</f>
        <v>0</v>
      </c>
      <c r="J17" s="285"/>
      <c r="K17" s="286">
        <f>SUMIFS('재산세(주택분)'!$U:$U,'재산세(주택분)'!$A:$A,K$5,'재산세(주택분)'!$C:$C,$B17)</f>
        <v>0</v>
      </c>
      <c r="L17" s="286">
        <f>SUMIFS('재산세(주택분)'!$U:$U,'재산세(주택분)'!$A:$A,L$5,'재산세(주택분)'!$C:$C,$B17)</f>
        <v>0</v>
      </c>
      <c r="M17" s="286">
        <f>SUMIFS('재산세(주택분)'!$U:$U,'재산세(주택분)'!$A:$A,M$5,'재산세(주택분)'!$C:$C,$B17)</f>
        <v>0</v>
      </c>
      <c r="N17" s="286">
        <f>SUMIFS('재산세(주택분)'!$U:$U,'재산세(주택분)'!$A:$A,N$5,'재산세(주택분)'!$C:$C,$B17)</f>
        <v>0</v>
      </c>
      <c r="O17" s="286">
        <f>SUMIFS('재산세(주택분)'!$U:$U,'재산세(주택분)'!$A:$A,O$5,'재산세(주택분)'!$C:$C,$B17)</f>
        <v>0</v>
      </c>
      <c r="P17" s="286">
        <f>SUMIFS('재산세(주택분)'!$U:$U,'재산세(주택분)'!$A:$A,P$5,'재산세(주택분)'!$C:$C,$B17)</f>
        <v>0</v>
      </c>
      <c r="Q17" s="286">
        <f>SUMIFS('재산세(주택분)'!$U:$U,'재산세(주택분)'!$A:$A,Q$5,'재산세(주택분)'!$C:$C,$B17)</f>
        <v>0</v>
      </c>
      <c r="R17" s="286">
        <f>SUMIFS('재산세(주택분)'!$U:$U,'재산세(주택분)'!$A:$A,R$5,'재산세(주택분)'!$C:$C,$B17)</f>
        <v>0</v>
      </c>
      <c r="S17" s="286">
        <f>SUMIFS('재산세(주택분)'!$U:$U,'재산세(주택분)'!$A:$A,S$5,'재산세(주택분)'!$C:$C,$B17)</f>
        <v>0</v>
      </c>
      <c r="T17" s="286">
        <f>SUMIFS('재산세(주택분)'!$U:$U,'재산세(주택분)'!$A:$A,T$5,'재산세(주택분)'!$C:$C,$B17)</f>
        <v>0</v>
      </c>
      <c r="U17" s="286">
        <f>SUMIFS('재산세(주택분)'!$U:$U,'재산세(주택분)'!$A:$A,U$5,'재산세(주택분)'!$C:$C,$B17)</f>
        <v>0</v>
      </c>
      <c r="V17" s="286">
        <f>SUMIFS('재산세(주택분)'!$U:$U,'재산세(주택분)'!$A:$A,V$5,'재산세(주택분)'!$C:$C,$B17)</f>
        <v>0</v>
      </c>
      <c r="W17" s="286">
        <f>SUMIFS('재산세(주택분)'!$U:$U,'재산세(주택분)'!$A:$A,W$5,'재산세(주택분)'!$C:$C,$B17)</f>
        <v>0</v>
      </c>
      <c r="X17" s="286">
        <f>SUMIFS('재산세(주택분)'!$U:$U,'재산세(주택분)'!$A:$A,X$5,'재산세(주택분)'!$C:$C,$B17)</f>
        <v>0</v>
      </c>
      <c r="Y17" s="286">
        <f>SUMIFS('재산세(주택분)'!$U:$U,'재산세(주택분)'!$A:$A,Y$5,'재산세(주택분)'!$C:$C,$B17)</f>
        <v>0</v>
      </c>
      <c r="AA17" s="197">
        <v>2030</v>
      </c>
      <c r="AB17" s="92">
        <f t="shared" si="1"/>
        <v>9893.0077018228476</v>
      </c>
      <c r="AC17" s="125"/>
    </row>
    <row r="18" spans="2:32" x14ac:dyDescent="0.2">
      <c r="B18" s="281">
        <f>'재산세(주택분)'!B18</f>
        <v>13</v>
      </c>
      <c r="C18" s="258">
        <f>'재산세(주택분)'!C18</f>
        <v>0</v>
      </c>
      <c r="D18" s="283">
        <f>'재산세(주택분)'!D18</f>
        <v>0</v>
      </c>
      <c r="E18" s="266">
        <f>'재산세(주택분)'!E18</f>
        <v>0</v>
      </c>
      <c r="F18" s="259">
        <f>'재산세(주택분)'!F18</f>
        <v>0</v>
      </c>
      <c r="G18" s="263">
        <f>'재산세(주택분)'!G18</f>
        <v>0</v>
      </c>
      <c r="H18" s="261">
        <f>'재산세(주택분)'!J18</f>
        <v>0</v>
      </c>
      <c r="I18" s="183" t="b">
        <f>AND(F18&lt;=600000,'재산세(주택분)'!I18="장기")</f>
        <v>0</v>
      </c>
      <c r="J18" s="285"/>
      <c r="K18" s="286">
        <f>SUMIFS('재산세(주택분)'!$U:$U,'재산세(주택분)'!$A:$A,K$5,'재산세(주택분)'!$C:$C,$B18)</f>
        <v>0</v>
      </c>
      <c r="L18" s="286">
        <f>SUMIFS('재산세(주택분)'!$U:$U,'재산세(주택분)'!$A:$A,L$5,'재산세(주택분)'!$C:$C,$B18)</f>
        <v>0</v>
      </c>
      <c r="M18" s="286">
        <f>SUMIFS('재산세(주택분)'!$U:$U,'재산세(주택분)'!$A:$A,M$5,'재산세(주택분)'!$C:$C,$B18)</f>
        <v>0</v>
      </c>
      <c r="N18" s="286">
        <f>SUMIFS('재산세(주택분)'!$U:$U,'재산세(주택분)'!$A:$A,N$5,'재산세(주택분)'!$C:$C,$B18)</f>
        <v>0</v>
      </c>
      <c r="O18" s="286">
        <f>SUMIFS('재산세(주택분)'!$U:$U,'재산세(주택분)'!$A:$A,O$5,'재산세(주택분)'!$C:$C,$B18)</f>
        <v>0</v>
      </c>
      <c r="P18" s="286">
        <f>SUMIFS('재산세(주택분)'!$U:$U,'재산세(주택분)'!$A:$A,P$5,'재산세(주택분)'!$C:$C,$B18)</f>
        <v>0</v>
      </c>
      <c r="Q18" s="286">
        <f>SUMIFS('재산세(주택분)'!$U:$U,'재산세(주택분)'!$A:$A,Q$5,'재산세(주택분)'!$C:$C,$B18)</f>
        <v>0</v>
      </c>
      <c r="R18" s="286">
        <f>SUMIFS('재산세(주택분)'!$U:$U,'재산세(주택분)'!$A:$A,R$5,'재산세(주택분)'!$C:$C,$B18)</f>
        <v>0</v>
      </c>
      <c r="S18" s="286">
        <f>SUMIFS('재산세(주택분)'!$U:$U,'재산세(주택분)'!$A:$A,S$5,'재산세(주택분)'!$C:$C,$B18)</f>
        <v>0</v>
      </c>
      <c r="T18" s="286">
        <f>SUMIFS('재산세(주택분)'!$U:$U,'재산세(주택분)'!$A:$A,T$5,'재산세(주택분)'!$C:$C,$B18)</f>
        <v>0</v>
      </c>
      <c r="U18" s="286">
        <f>SUMIFS('재산세(주택분)'!$U:$U,'재산세(주택분)'!$A:$A,U$5,'재산세(주택분)'!$C:$C,$B18)</f>
        <v>0</v>
      </c>
      <c r="V18" s="286">
        <f>SUMIFS('재산세(주택분)'!$U:$U,'재산세(주택분)'!$A:$A,V$5,'재산세(주택분)'!$C:$C,$B18)</f>
        <v>0</v>
      </c>
      <c r="W18" s="286">
        <f>SUMIFS('재산세(주택분)'!$U:$U,'재산세(주택분)'!$A:$A,W$5,'재산세(주택분)'!$C:$C,$B18)</f>
        <v>0</v>
      </c>
      <c r="X18" s="286">
        <f>SUMIFS('재산세(주택분)'!$U:$U,'재산세(주택분)'!$A:$A,X$5,'재산세(주택분)'!$C:$C,$B18)</f>
        <v>0</v>
      </c>
      <c r="Y18" s="286">
        <f>SUMIFS('재산세(주택분)'!$U:$U,'재산세(주택분)'!$A:$A,Y$5,'재산세(주택분)'!$C:$C,$B18)</f>
        <v>0</v>
      </c>
      <c r="AA18" s="197">
        <v>2031</v>
      </c>
      <c r="AB18" s="92">
        <f t="shared" si="1"/>
        <v>12559.550458983205</v>
      </c>
      <c r="AC18" s="125"/>
      <c r="AF18" s="134"/>
    </row>
    <row r="19" spans="2:32" x14ac:dyDescent="0.2">
      <c r="B19" s="281">
        <f>'재산세(주택분)'!B19</f>
        <v>14</v>
      </c>
      <c r="C19" s="258">
        <f>'재산세(주택분)'!C19</f>
        <v>0</v>
      </c>
      <c r="D19" s="283">
        <f>'재산세(주택분)'!D19</f>
        <v>0</v>
      </c>
      <c r="E19" s="266">
        <f>'재산세(주택분)'!E19</f>
        <v>0</v>
      </c>
      <c r="F19" s="259">
        <f>'재산세(주택분)'!F19</f>
        <v>0</v>
      </c>
      <c r="G19" s="263">
        <f>'재산세(주택분)'!G19</f>
        <v>0</v>
      </c>
      <c r="H19" s="261">
        <f>'재산세(주택분)'!J19</f>
        <v>0</v>
      </c>
      <c r="I19" s="183" t="b">
        <f>AND(F19&lt;=600000,'재산세(주택분)'!I19="장기")</f>
        <v>0</v>
      </c>
      <c r="J19" s="285"/>
      <c r="K19" s="286">
        <f>SUMIFS('재산세(주택분)'!$U:$U,'재산세(주택분)'!$A:$A,K$5,'재산세(주택분)'!$C:$C,$B19)</f>
        <v>0</v>
      </c>
      <c r="L19" s="286">
        <f>SUMIFS('재산세(주택분)'!$U:$U,'재산세(주택분)'!$A:$A,L$5,'재산세(주택분)'!$C:$C,$B19)</f>
        <v>0</v>
      </c>
      <c r="M19" s="286">
        <f>SUMIFS('재산세(주택분)'!$U:$U,'재산세(주택분)'!$A:$A,M$5,'재산세(주택분)'!$C:$C,$B19)</f>
        <v>0</v>
      </c>
      <c r="N19" s="286">
        <f>SUMIFS('재산세(주택분)'!$U:$U,'재산세(주택분)'!$A:$A,N$5,'재산세(주택분)'!$C:$C,$B19)</f>
        <v>0</v>
      </c>
      <c r="O19" s="286">
        <f>SUMIFS('재산세(주택분)'!$U:$U,'재산세(주택분)'!$A:$A,O$5,'재산세(주택분)'!$C:$C,$B19)</f>
        <v>0</v>
      </c>
      <c r="P19" s="286">
        <f>SUMIFS('재산세(주택분)'!$U:$U,'재산세(주택분)'!$A:$A,P$5,'재산세(주택분)'!$C:$C,$B19)</f>
        <v>0</v>
      </c>
      <c r="Q19" s="286">
        <f>SUMIFS('재산세(주택분)'!$U:$U,'재산세(주택분)'!$A:$A,Q$5,'재산세(주택분)'!$C:$C,$B19)</f>
        <v>0</v>
      </c>
      <c r="R19" s="286">
        <f>SUMIFS('재산세(주택분)'!$U:$U,'재산세(주택분)'!$A:$A,R$5,'재산세(주택분)'!$C:$C,$B19)</f>
        <v>0</v>
      </c>
      <c r="S19" s="286">
        <f>SUMIFS('재산세(주택분)'!$U:$U,'재산세(주택분)'!$A:$A,S$5,'재산세(주택분)'!$C:$C,$B19)</f>
        <v>0</v>
      </c>
      <c r="T19" s="286">
        <f>SUMIFS('재산세(주택분)'!$U:$U,'재산세(주택분)'!$A:$A,T$5,'재산세(주택분)'!$C:$C,$B19)</f>
        <v>0</v>
      </c>
      <c r="U19" s="286">
        <f>SUMIFS('재산세(주택분)'!$U:$U,'재산세(주택분)'!$A:$A,U$5,'재산세(주택분)'!$C:$C,$B19)</f>
        <v>0</v>
      </c>
      <c r="V19" s="286">
        <f>SUMIFS('재산세(주택분)'!$U:$U,'재산세(주택분)'!$A:$A,V$5,'재산세(주택분)'!$C:$C,$B19)</f>
        <v>0</v>
      </c>
      <c r="W19" s="286">
        <f>SUMIFS('재산세(주택분)'!$U:$U,'재산세(주택분)'!$A:$A,W$5,'재산세(주택분)'!$C:$C,$B19)</f>
        <v>0</v>
      </c>
      <c r="X19" s="286">
        <f>SUMIFS('재산세(주택분)'!$U:$U,'재산세(주택분)'!$A:$A,X$5,'재산세(주택분)'!$C:$C,$B19)</f>
        <v>0</v>
      </c>
      <c r="Y19" s="286">
        <f>SUMIFS('재산세(주택분)'!$U:$U,'재산세(주택분)'!$A:$A,Y$5,'재산세(주택분)'!$C:$C,$B19)</f>
        <v>0</v>
      </c>
      <c r="AA19" s="197">
        <v>2032</v>
      </c>
      <c r="AB19" s="92">
        <f t="shared" si="1"/>
        <v>16076.438019941204</v>
      </c>
      <c r="AC19" s="125"/>
      <c r="AF19" s="134"/>
    </row>
    <row r="20" spans="2:32" x14ac:dyDescent="0.2">
      <c r="B20" s="281">
        <f>'재산세(주택분)'!B20</f>
        <v>15</v>
      </c>
      <c r="C20" s="258">
        <f>'재산세(주택분)'!C20</f>
        <v>0</v>
      </c>
      <c r="D20" s="283">
        <f>'재산세(주택분)'!D20</f>
        <v>0</v>
      </c>
      <c r="E20" s="266">
        <f>'재산세(주택분)'!E20</f>
        <v>0</v>
      </c>
      <c r="F20" s="259">
        <f>'재산세(주택분)'!F20</f>
        <v>0</v>
      </c>
      <c r="G20" s="263">
        <f>'재산세(주택분)'!G20</f>
        <v>0</v>
      </c>
      <c r="H20" s="261">
        <f>'재산세(주택분)'!J20</f>
        <v>0</v>
      </c>
      <c r="I20" s="183" t="b">
        <f>AND(F20&lt;=600000,'재산세(주택분)'!I20="장기")</f>
        <v>0</v>
      </c>
      <c r="J20" s="285"/>
      <c r="K20" s="286">
        <f>SUMIFS('재산세(주택분)'!$U:$U,'재산세(주택분)'!$A:$A,K$5,'재산세(주택분)'!$C:$C,$B20)</f>
        <v>0</v>
      </c>
      <c r="L20" s="286">
        <f>SUMIFS('재산세(주택분)'!$U:$U,'재산세(주택분)'!$A:$A,L$5,'재산세(주택분)'!$C:$C,$B20)</f>
        <v>0</v>
      </c>
      <c r="M20" s="286">
        <f>SUMIFS('재산세(주택분)'!$U:$U,'재산세(주택분)'!$A:$A,M$5,'재산세(주택분)'!$C:$C,$B20)</f>
        <v>0</v>
      </c>
      <c r="N20" s="286">
        <f>SUMIFS('재산세(주택분)'!$U:$U,'재산세(주택분)'!$A:$A,N$5,'재산세(주택분)'!$C:$C,$B20)</f>
        <v>0</v>
      </c>
      <c r="O20" s="286">
        <f>SUMIFS('재산세(주택분)'!$U:$U,'재산세(주택분)'!$A:$A,O$5,'재산세(주택분)'!$C:$C,$B20)</f>
        <v>0</v>
      </c>
      <c r="P20" s="286">
        <f>SUMIFS('재산세(주택분)'!$U:$U,'재산세(주택분)'!$A:$A,P$5,'재산세(주택분)'!$C:$C,$B20)</f>
        <v>0</v>
      </c>
      <c r="Q20" s="286">
        <f>SUMIFS('재산세(주택분)'!$U:$U,'재산세(주택분)'!$A:$A,Q$5,'재산세(주택분)'!$C:$C,$B20)</f>
        <v>0</v>
      </c>
      <c r="R20" s="286">
        <f>SUMIFS('재산세(주택분)'!$U:$U,'재산세(주택분)'!$A:$A,R$5,'재산세(주택분)'!$C:$C,$B20)</f>
        <v>0</v>
      </c>
      <c r="S20" s="286">
        <f>SUMIFS('재산세(주택분)'!$U:$U,'재산세(주택분)'!$A:$A,S$5,'재산세(주택분)'!$C:$C,$B20)</f>
        <v>0</v>
      </c>
      <c r="T20" s="286">
        <f>SUMIFS('재산세(주택분)'!$U:$U,'재산세(주택분)'!$A:$A,T$5,'재산세(주택분)'!$C:$C,$B20)</f>
        <v>0</v>
      </c>
      <c r="U20" s="286">
        <f>SUMIFS('재산세(주택분)'!$U:$U,'재산세(주택분)'!$A:$A,U$5,'재산세(주택분)'!$C:$C,$B20)</f>
        <v>0</v>
      </c>
      <c r="V20" s="286">
        <f>SUMIFS('재산세(주택분)'!$U:$U,'재산세(주택분)'!$A:$A,V$5,'재산세(주택분)'!$C:$C,$B20)</f>
        <v>0</v>
      </c>
      <c r="W20" s="286">
        <f>SUMIFS('재산세(주택분)'!$U:$U,'재산세(주택분)'!$A:$A,W$5,'재산세(주택분)'!$C:$C,$B20)</f>
        <v>0</v>
      </c>
      <c r="X20" s="286">
        <f>SUMIFS('재산세(주택분)'!$U:$U,'재산세(주택분)'!$A:$A,X$5,'재산세(주택분)'!$C:$C,$B20)</f>
        <v>0</v>
      </c>
      <c r="Y20" s="286">
        <f>SUMIFS('재산세(주택분)'!$U:$U,'재산세(주택분)'!$A:$A,Y$5,'재산세(주택분)'!$C:$C,$B20)</f>
        <v>0</v>
      </c>
      <c r="AA20" s="172">
        <v>2033</v>
      </c>
      <c r="AB20" s="139">
        <f t="shared" si="1"/>
        <v>19946.782589412138</v>
      </c>
    </row>
    <row r="21" spans="2:32" x14ac:dyDescent="0.2">
      <c r="B21" s="281">
        <f>'재산세(주택분)'!B21</f>
        <v>16</v>
      </c>
      <c r="C21" s="258">
        <f>'재산세(주택분)'!C21</f>
        <v>0</v>
      </c>
      <c r="D21" s="283">
        <f>'재산세(주택분)'!D21</f>
        <v>0</v>
      </c>
      <c r="E21" s="266">
        <f>'재산세(주택분)'!E21</f>
        <v>0</v>
      </c>
      <c r="F21" s="259">
        <f>'재산세(주택분)'!F21</f>
        <v>0</v>
      </c>
      <c r="G21" s="263">
        <f>'재산세(주택분)'!G21</f>
        <v>0</v>
      </c>
      <c r="H21" s="261">
        <f>'재산세(주택분)'!J21</f>
        <v>0</v>
      </c>
      <c r="I21" s="183" t="b">
        <f>AND(F21&lt;=600000,'재산세(주택분)'!I21="장기")</f>
        <v>0</v>
      </c>
      <c r="J21" s="285"/>
      <c r="K21" s="286">
        <f>SUMIFS('재산세(주택분)'!$U:$U,'재산세(주택분)'!$A:$A,K$5,'재산세(주택분)'!$C:$C,$B21)</f>
        <v>0</v>
      </c>
      <c r="L21" s="286">
        <f>SUMIFS('재산세(주택분)'!$U:$U,'재산세(주택분)'!$A:$A,L$5,'재산세(주택분)'!$C:$C,$B21)</f>
        <v>0</v>
      </c>
      <c r="M21" s="286">
        <f>SUMIFS('재산세(주택분)'!$U:$U,'재산세(주택분)'!$A:$A,M$5,'재산세(주택분)'!$C:$C,$B21)</f>
        <v>0</v>
      </c>
      <c r="N21" s="286">
        <f>SUMIFS('재산세(주택분)'!$U:$U,'재산세(주택분)'!$A:$A,N$5,'재산세(주택분)'!$C:$C,$B21)</f>
        <v>0</v>
      </c>
      <c r="O21" s="286">
        <f>SUMIFS('재산세(주택분)'!$U:$U,'재산세(주택분)'!$A:$A,O$5,'재산세(주택분)'!$C:$C,$B21)</f>
        <v>0</v>
      </c>
      <c r="P21" s="286">
        <f>SUMIFS('재산세(주택분)'!$U:$U,'재산세(주택분)'!$A:$A,P$5,'재산세(주택분)'!$C:$C,$B21)</f>
        <v>0</v>
      </c>
      <c r="Q21" s="286">
        <f>SUMIFS('재산세(주택분)'!$U:$U,'재산세(주택분)'!$A:$A,Q$5,'재산세(주택분)'!$C:$C,$B21)</f>
        <v>0</v>
      </c>
      <c r="R21" s="286">
        <f>SUMIFS('재산세(주택분)'!$U:$U,'재산세(주택분)'!$A:$A,R$5,'재산세(주택분)'!$C:$C,$B21)</f>
        <v>0</v>
      </c>
      <c r="S21" s="286">
        <f>SUMIFS('재산세(주택분)'!$U:$U,'재산세(주택분)'!$A:$A,S$5,'재산세(주택분)'!$C:$C,$B21)</f>
        <v>0</v>
      </c>
      <c r="T21" s="286">
        <f>SUMIFS('재산세(주택분)'!$U:$U,'재산세(주택분)'!$A:$A,T$5,'재산세(주택분)'!$C:$C,$B21)</f>
        <v>0</v>
      </c>
      <c r="U21" s="286">
        <f>SUMIFS('재산세(주택분)'!$U:$U,'재산세(주택분)'!$A:$A,U$5,'재산세(주택분)'!$C:$C,$B21)</f>
        <v>0</v>
      </c>
      <c r="V21" s="286">
        <f>SUMIFS('재산세(주택분)'!$U:$U,'재산세(주택분)'!$A:$A,V$5,'재산세(주택분)'!$C:$C,$B21)</f>
        <v>0</v>
      </c>
      <c r="W21" s="286">
        <f>SUMIFS('재산세(주택분)'!$U:$U,'재산세(주택분)'!$A:$A,W$5,'재산세(주택분)'!$C:$C,$B21)</f>
        <v>0</v>
      </c>
      <c r="X21" s="286">
        <f>SUMIFS('재산세(주택분)'!$U:$U,'재산세(주택분)'!$A:$A,X$5,'재산세(주택분)'!$C:$C,$B21)</f>
        <v>0</v>
      </c>
      <c r="Y21" s="286">
        <f>SUMIFS('재산세(주택분)'!$U:$U,'재산세(주택분)'!$A:$A,Y$5,'재산세(주택분)'!$C:$C,$B21)</f>
        <v>0</v>
      </c>
      <c r="AA21" s="135" t="s">
        <v>221</v>
      </c>
      <c r="AB21" s="198">
        <f>SUM(AB6:AB20)</f>
        <v>86585.546704944165</v>
      </c>
    </row>
    <row r="22" spans="2:32" x14ac:dyDescent="0.2">
      <c r="B22" s="281">
        <f>'재산세(주택분)'!B22</f>
        <v>17</v>
      </c>
      <c r="C22" s="258">
        <f>'재산세(주택분)'!C22</f>
        <v>0</v>
      </c>
      <c r="D22" s="283">
        <f>'재산세(주택분)'!D22</f>
        <v>0</v>
      </c>
      <c r="E22" s="266">
        <f>'재산세(주택분)'!E22</f>
        <v>0</v>
      </c>
      <c r="F22" s="259">
        <f>'재산세(주택분)'!F22</f>
        <v>0</v>
      </c>
      <c r="G22" s="263">
        <f>'재산세(주택분)'!G22</f>
        <v>0</v>
      </c>
      <c r="H22" s="261">
        <f>'재산세(주택분)'!J22</f>
        <v>0</v>
      </c>
      <c r="I22" s="183" t="b">
        <f>AND(F22&lt;=600000,'재산세(주택분)'!I22="장기")</f>
        <v>0</v>
      </c>
      <c r="J22" s="285"/>
      <c r="K22" s="286">
        <f>SUMIFS('재산세(주택분)'!$U:$U,'재산세(주택분)'!$A:$A,K$5,'재산세(주택분)'!$C:$C,$B22)</f>
        <v>0</v>
      </c>
      <c r="L22" s="286">
        <f>SUMIFS('재산세(주택분)'!$U:$U,'재산세(주택분)'!$A:$A,L$5,'재산세(주택분)'!$C:$C,$B22)</f>
        <v>0</v>
      </c>
      <c r="M22" s="286">
        <f>SUMIFS('재산세(주택분)'!$U:$U,'재산세(주택분)'!$A:$A,M$5,'재산세(주택분)'!$C:$C,$B22)</f>
        <v>0</v>
      </c>
      <c r="N22" s="286">
        <f>SUMIFS('재산세(주택분)'!$U:$U,'재산세(주택분)'!$A:$A,N$5,'재산세(주택분)'!$C:$C,$B22)</f>
        <v>0</v>
      </c>
      <c r="O22" s="286">
        <f>SUMIFS('재산세(주택분)'!$U:$U,'재산세(주택분)'!$A:$A,O$5,'재산세(주택분)'!$C:$C,$B22)</f>
        <v>0</v>
      </c>
      <c r="P22" s="286">
        <f>SUMIFS('재산세(주택분)'!$U:$U,'재산세(주택분)'!$A:$A,P$5,'재산세(주택분)'!$C:$C,$B22)</f>
        <v>0</v>
      </c>
      <c r="Q22" s="286">
        <f>SUMIFS('재산세(주택분)'!$U:$U,'재산세(주택분)'!$A:$A,Q$5,'재산세(주택분)'!$C:$C,$B22)</f>
        <v>0</v>
      </c>
      <c r="R22" s="286">
        <f>SUMIFS('재산세(주택분)'!$U:$U,'재산세(주택분)'!$A:$A,R$5,'재산세(주택분)'!$C:$C,$B22)</f>
        <v>0</v>
      </c>
      <c r="S22" s="286">
        <f>SUMIFS('재산세(주택분)'!$U:$U,'재산세(주택분)'!$A:$A,S$5,'재산세(주택분)'!$C:$C,$B22)</f>
        <v>0</v>
      </c>
      <c r="T22" s="286">
        <f>SUMIFS('재산세(주택분)'!$U:$U,'재산세(주택분)'!$A:$A,T$5,'재산세(주택분)'!$C:$C,$B22)</f>
        <v>0</v>
      </c>
      <c r="U22" s="286">
        <f>SUMIFS('재산세(주택분)'!$U:$U,'재산세(주택분)'!$A:$A,U$5,'재산세(주택분)'!$C:$C,$B22)</f>
        <v>0</v>
      </c>
      <c r="V22" s="286">
        <f>SUMIFS('재산세(주택분)'!$U:$U,'재산세(주택분)'!$A:$A,V$5,'재산세(주택분)'!$C:$C,$B22)</f>
        <v>0</v>
      </c>
      <c r="W22" s="286">
        <f>SUMIFS('재산세(주택분)'!$U:$U,'재산세(주택분)'!$A:$A,W$5,'재산세(주택분)'!$C:$C,$B22)</f>
        <v>0</v>
      </c>
      <c r="X22" s="286">
        <f>SUMIFS('재산세(주택분)'!$U:$U,'재산세(주택분)'!$A:$A,X$5,'재산세(주택분)'!$C:$C,$B22)</f>
        <v>0</v>
      </c>
      <c r="Y22" s="286">
        <f>SUMIFS('재산세(주택분)'!$U:$U,'재산세(주택분)'!$A:$A,Y$5,'재산세(주택분)'!$C:$C,$B22)</f>
        <v>0</v>
      </c>
    </row>
    <row r="23" spans="2:32" x14ac:dyDescent="0.2">
      <c r="B23" s="281">
        <f>'재산세(주택분)'!B23</f>
        <v>18</v>
      </c>
      <c r="C23" s="258">
        <f>'재산세(주택분)'!C23</f>
        <v>0</v>
      </c>
      <c r="D23" s="283">
        <f>'재산세(주택분)'!D23</f>
        <v>0</v>
      </c>
      <c r="E23" s="266">
        <f>'재산세(주택분)'!E23</f>
        <v>0</v>
      </c>
      <c r="F23" s="259">
        <f>'재산세(주택분)'!F23</f>
        <v>0</v>
      </c>
      <c r="G23" s="263">
        <f>'재산세(주택분)'!G23</f>
        <v>0</v>
      </c>
      <c r="H23" s="261">
        <f>'재산세(주택분)'!J23</f>
        <v>0</v>
      </c>
      <c r="I23" s="183" t="b">
        <f>AND(F23&lt;=600000,'재산세(주택분)'!I23="장기")</f>
        <v>0</v>
      </c>
      <c r="J23" s="285"/>
      <c r="K23" s="286">
        <f>SUMIFS('재산세(주택분)'!$U:$U,'재산세(주택분)'!$A:$A,K$5,'재산세(주택분)'!$C:$C,$B23)</f>
        <v>0</v>
      </c>
      <c r="L23" s="286">
        <f>SUMIFS('재산세(주택분)'!$U:$U,'재산세(주택분)'!$A:$A,L$5,'재산세(주택분)'!$C:$C,$B23)</f>
        <v>0</v>
      </c>
      <c r="M23" s="286">
        <f>SUMIFS('재산세(주택분)'!$U:$U,'재산세(주택분)'!$A:$A,M$5,'재산세(주택분)'!$C:$C,$B23)</f>
        <v>0</v>
      </c>
      <c r="N23" s="286">
        <f>SUMIFS('재산세(주택분)'!$U:$U,'재산세(주택분)'!$A:$A,N$5,'재산세(주택분)'!$C:$C,$B23)</f>
        <v>0</v>
      </c>
      <c r="O23" s="286">
        <f>SUMIFS('재산세(주택분)'!$U:$U,'재산세(주택분)'!$A:$A,O$5,'재산세(주택분)'!$C:$C,$B23)</f>
        <v>0</v>
      </c>
      <c r="P23" s="286">
        <f>SUMIFS('재산세(주택분)'!$U:$U,'재산세(주택분)'!$A:$A,P$5,'재산세(주택분)'!$C:$C,$B23)</f>
        <v>0</v>
      </c>
      <c r="Q23" s="286">
        <f>SUMIFS('재산세(주택분)'!$U:$U,'재산세(주택분)'!$A:$A,Q$5,'재산세(주택분)'!$C:$C,$B23)</f>
        <v>0</v>
      </c>
      <c r="R23" s="286">
        <f>SUMIFS('재산세(주택분)'!$U:$U,'재산세(주택분)'!$A:$A,R$5,'재산세(주택분)'!$C:$C,$B23)</f>
        <v>0</v>
      </c>
      <c r="S23" s="286">
        <f>SUMIFS('재산세(주택분)'!$U:$U,'재산세(주택분)'!$A:$A,S$5,'재산세(주택분)'!$C:$C,$B23)</f>
        <v>0</v>
      </c>
      <c r="T23" s="286">
        <f>SUMIFS('재산세(주택분)'!$U:$U,'재산세(주택분)'!$A:$A,T$5,'재산세(주택분)'!$C:$C,$B23)</f>
        <v>0</v>
      </c>
      <c r="U23" s="286">
        <f>SUMIFS('재산세(주택분)'!$U:$U,'재산세(주택분)'!$A:$A,U$5,'재산세(주택분)'!$C:$C,$B23)</f>
        <v>0</v>
      </c>
      <c r="V23" s="286">
        <f>SUMIFS('재산세(주택분)'!$U:$U,'재산세(주택분)'!$A:$A,V$5,'재산세(주택분)'!$C:$C,$B23)</f>
        <v>0</v>
      </c>
      <c r="W23" s="286">
        <f>SUMIFS('재산세(주택분)'!$U:$U,'재산세(주택분)'!$A:$A,W$5,'재산세(주택분)'!$C:$C,$B23)</f>
        <v>0</v>
      </c>
      <c r="X23" s="286">
        <f>SUMIFS('재산세(주택분)'!$U:$U,'재산세(주택분)'!$A:$A,X$5,'재산세(주택분)'!$C:$C,$B23)</f>
        <v>0</v>
      </c>
      <c r="Y23" s="286">
        <f>SUMIFS('재산세(주택분)'!$U:$U,'재산세(주택분)'!$A:$A,Y$5,'재산세(주택분)'!$C:$C,$B23)</f>
        <v>0</v>
      </c>
    </row>
    <row r="24" spans="2:32" x14ac:dyDescent="0.2">
      <c r="B24" s="281">
        <f>'재산세(주택분)'!B24</f>
        <v>19</v>
      </c>
      <c r="C24" s="258">
        <f>'재산세(주택분)'!C24</f>
        <v>0</v>
      </c>
      <c r="D24" s="283">
        <f>'재산세(주택분)'!D24</f>
        <v>0</v>
      </c>
      <c r="E24" s="266">
        <f>'재산세(주택분)'!E24</f>
        <v>0</v>
      </c>
      <c r="F24" s="259">
        <f>'재산세(주택분)'!F24</f>
        <v>0</v>
      </c>
      <c r="G24" s="263">
        <f>'재산세(주택분)'!G24</f>
        <v>0</v>
      </c>
      <c r="H24" s="261">
        <f>'재산세(주택분)'!J24</f>
        <v>0</v>
      </c>
      <c r="I24" s="183" t="b">
        <f>AND(F24&lt;=600000,'재산세(주택분)'!I24="장기")</f>
        <v>0</v>
      </c>
      <c r="J24" s="285"/>
      <c r="K24" s="286">
        <f>SUMIFS('재산세(주택분)'!$U:$U,'재산세(주택분)'!$A:$A,K$5,'재산세(주택분)'!$C:$C,$B24)</f>
        <v>0</v>
      </c>
      <c r="L24" s="286">
        <f>SUMIFS('재산세(주택분)'!$U:$U,'재산세(주택분)'!$A:$A,L$5,'재산세(주택분)'!$C:$C,$B24)</f>
        <v>0</v>
      </c>
      <c r="M24" s="286">
        <f>SUMIFS('재산세(주택분)'!$U:$U,'재산세(주택분)'!$A:$A,M$5,'재산세(주택분)'!$C:$C,$B24)</f>
        <v>0</v>
      </c>
      <c r="N24" s="286">
        <f>SUMIFS('재산세(주택분)'!$U:$U,'재산세(주택분)'!$A:$A,N$5,'재산세(주택분)'!$C:$C,$B24)</f>
        <v>0</v>
      </c>
      <c r="O24" s="286">
        <f>SUMIFS('재산세(주택분)'!$U:$U,'재산세(주택분)'!$A:$A,O$5,'재산세(주택분)'!$C:$C,$B24)</f>
        <v>0</v>
      </c>
      <c r="P24" s="286">
        <f>SUMIFS('재산세(주택분)'!$U:$U,'재산세(주택분)'!$A:$A,P$5,'재산세(주택분)'!$C:$C,$B24)</f>
        <v>0</v>
      </c>
      <c r="Q24" s="286">
        <f>SUMIFS('재산세(주택분)'!$U:$U,'재산세(주택분)'!$A:$A,Q$5,'재산세(주택분)'!$C:$C,$B24)</f>
        <v>0</v>
      </c>
      <c r="R24" s="286">
        <f>SUMIFS('재산세(주택분)'!$U:$U,'재산세(주택분)'!$A:$A,R$5,'재산세(주택분)'!$C:$C,$B24)</f>
        <v>0</v>
      </c>
      <c r="S24" s="286">
        <f>SUMIFS('재산세(주택분)'!$U:$U,'재산세(주택분)'!$A:$A,S$5,'재산세(주택분)'!$C:$C,$B24)</f>
        <v>0</v>
      </c>
      <c r="T24" s="286">
        <f>SUMIFS('재산세(주택분)'!$U:$U,'재산세(주택분)'!$A:$A,T$5,'재산세(주택분)'!$C:$C,$B24)</f>
        <v>0</v>
      </c>
      <c r="U24" s="286">
        <f>SUMIFS('재산세(주택분)'!$U:$U,'재산세(주택분)'!$A:$A,U$5,'재산세(주택분)'!$C:$C,$B24)</f>
        <v>0</v>
      </c>
      <c r="V24" s="286">
        <f>SUMIFS('재산세(주택분)'!$U:$U,'재산세(주택분)'!$A:$A,V$5,'재산세(주택분)'!$C:$C,$B24)</f>
        <v>0</v>
      </c>
      <c r="W24" s="286">
        <f>SUMIFS('재산세(주택분)'!$U:$U,'재산세(주택분)'!$A:$A,W$5,'재산세(주택분)'!$C:$C,$B24)</f>
        <v>0</v>
      </c>
      <c r="X24" s="286">
        <f>SUMIFS('재산세(주택분)'!$U:$U,'재산세(주택분)'!$A:$A,X$5,'재산세(주택분)'!$C:$C,$B24)</f>
        <v>0</v>
      </c>
      <c r="Y24" s="286">
        <f>SUMIFS('재산세(주택분)'!$U:$U,'재산세(주택분)'!$A:$A,Y$5,'재산세(주택분)'!$C:$C,$B24)</f>
        <v>0</v>
      </c>
    </row>
    <row r="25" spans="2:32" x14ac:dyDescent="0.2">
      <c r="B25" s="281">
        <f>'재산세(주택분)'!B25</f>
        <v>20</v>
      </c>
      <c r="C25" s="258">
        <f>'재산세(주택분)'!C25</f>
        <v>0</v>
      </c>
      <c r="D25" s="283">
        <f>'재산세(주택분)'!D25</f>
        <v>0</v>
      </c>
      <c r="E25" s="266">
        <f>'재산세(주택분)'!E25</f>
        <v>0</v>
      </c>
      <c r="F25" s="259">
        <f>'재산세(주택분)'!F25</f>
        <v>0</v>
      </c>
      <c r="G25" s="263">
        <f>'재산세(주택분)'!G25</f>
        <v>0</v>
      </c>
      <c r="H25" s="261">
        <f>'재산세(주택분)'!J25</f>
        <v>0</v>
      </c>
      <c r="I25" s="183" t="b">
        <f>AND(F25&lt;=600000,'재산세(주택분)'!I25="장기")</f>
        <v>0</v>
      </c>
      <c r="J25" s="285"/>
      <c r="K25" s="286">
        <f>SUMIFS('재산세(주택분)'!$U:$U,'재산세(주택분)'!$A:$A,K$5,'재산세(주택분)'!$C:$C,$B25)</f>
        <v>0</v>
      </c>
      <c r="L25" s="286">
        <f>SUMIFS('재산세(주택분)'!$U:$U,'재산세(주택분)'!$A:$A,L$5,'재산세(주택분)'!$C:$C,$B25)</f>
        <v>0</v>
      </c>
      <c r="M25" s="286">
        <f>SUMIFS('재산세(주택분)'!$U:$U,'재산세(주택분)'!$A:$A,M$5,'재산세(주택분)'!$C:$C,$B25)</f>
        <v>0</v>
      </c>
      <c r="N25" s="286">
        <f>SUMIFS('재산세(주택분)'!$U:$U,'재산세(주택분)'!$A:$A,N$5,'재산세(주택분)'!$C:$C,$B25)</f>
        <v>0</v>
      </c>
      <c r="O25" s="286">
        <f>SUMIFS('재산세(주택분)'!$U:$U,'재산세(주택분)'!$A:$A,O$5,'재산세(주택분)'!$C:$C,$B25)</f>
        <v>0</v>
      </c>
      <c r="P25" s="286">
        <f>SUMIFS('재산세(주택분)'!$U:$U,'재산세(주택분)'!$A:$A,P$5,'재산세(주택분)'!$C:$C,$B25)</f>
        <v>0</v>
      </c>
      <c r="Q25" s="286">
        <f>SUMIFS('재산세(주택분)'!$U:$U,'재산세(주택분)'!$A:$A,Q$5,'재산세(주택분)'!$C:$C,$B25)</f>
        <v>0</v>
      </c>
      <c r="R25" s="286">
        <f>SUMIFS('재산세(주택분)'!$U:$U,'재산세(주택분)'!$A:$A,R$5,'재산세(주택분)'!$C:$C,$B25)</f>
        <v>0</v>
      </c>
      <c r="S25" s="286">
        <f>SUMIFS('재산세(주택분)'!$U:$U,'재산세(주택분)'!$A:$A,S$5,'재산세(주택분)'!$C:$C,$B25)</f>
        <v>0</v>
      </c>
      <c r="T25" s="286">
        <f>SUMIFS('재산세(주택분)'!$U:$U,'재산세(주택분)'!$A:$A,T$5,'재산세(주택분)'!$C:$C,$B25)</f>
        <v>0</v>
      </c>
      <c r="U25" s="286">
        <f>SUMIFS('재산세(주택분)'!$U:$U,'재산세(주택분)'!$A:$A,U$5,'재산세(주택분)'!$C:$C,$B25)</f>
        <v>0</v>
      </c>
      <c r="V25" s="286">
        <f>SUMIFS('재산세(주택분)'!$U:$U,'재산세(주택분)'!$A:$A,V$5,'재산세(주택분)'!$C:$C,$B25)</f>
        <v>0</v>
      </c>
      <c r="W25" s="286">
        <f>SUMIFS('재산세(주택분)'!$U:$U,'재산세(주택분)'!$A:$A,W$5,'재산세(주택분)'!$C:$C,$B25)</f>
        <v>0</v>
      </c>
      <c r="X25" s="286">
        <f>SUMIFS('재산세(주택분)'!$U:$U,'재산세(주택분)'!$A:$A,X$5,'재산세(주택분)'!$C:$C,$B25)</f>
        <v>0</v>
      </c>
      <c r="Y25" s="286">
        <f>SUMIFS('재산세(주택분)'!$U:$U,'재산세(주택분)'!$A:$A,Y$5,'재산세(주택분)'!$C:$C,$B25)</f>
        <v>0</v>
      </c>
    </row>
    <row r="26" spans="2:32" x14ac:dyDescent="0.2">
      <c r="B26" s="281">
        <f>'재산세(주택분)'!B26</f>
        <v>21</v>
      </c>
      <c r="C26" s="258">
        <f>'재산세(주택분)'!C26</f>
        <v>0</v>
      </c>
      <c r="D26" s="283">
        <f>'재산세(주택분)'!D26</f>
        <v>0</v>
      </c>
      <c r="E26" s="266">
        <f>'재산세(주택분)'!E26</f>
        <v>0</v>
      </c>
      <c r="F26" s="259">
        <f>'재산세(주택분)'!F26</f>
        <v>0</v>
      </c>
      <c r="G26" s="263">
        <f>'재산세(주택분)'!G26</f>
        <v>0</v>
      </c>
      <c r="H26" s="261">
        <f>'재산세(주택분)'!J26</f>
        <v>0</v>
      </c>
      <c r="I26" s="183" t="b">
        <f>AND(F26&lt;=600000,'재산세(주택분)'!I26="장기")</f>
        <v>0</v>
      </c>
      <c r="J26" s="285"/>
      <c r="K26" s="286">
        <f>SUMIFS('재산세(주택분)'!$U:$U,'재산세(주택분)'!$A:$A,K$5,'재산세(주택분)'!$C:$C,$B26)</f>
        <v>0</v>
      </c>
      <c r="L26" s="286">
        <f>SUMIFS('재산세(주택분)'!$U:$U,'재산세(주택분)'!$A:$A,L$5,'재산세(주택분)'!$C:$C,$B26)</f>
        <v>0</v>
      </c>
      <c r="M26" s="286">
        <f>SUMIFS('재산세(주택분)'!$U:$U,'재산세(주택분)'!$A:$A,M$5,'재산세(주택분)'!$C:$C,$B26)</f>
        <v>0</v>
      </c>
      <c r="N26" s="286">
        <f>SUMIFS('재산세(주택분)'!$U:$U,'재산세(주택분)'!$A:$A,N$5,'재산세(주택분)'!$C:$C,$B26)</f>
        <v>0</v>
      </c>
      <c r="O26" s="286">
        <f>SUMIFS('재산세(주택분)'!$U:$U,'재산세(주택분)'!$A:$A,O$5,'재산세(주택분)'!$C:$C,$B26)</f>
        <v>0</v>
      </c>
      <c r="P26" s="286">
        <f>SUMIFS('재산세(주택분)'!$U:$U,'재산세(주택분)'!$A:$A,P$5,'재산세(주택분)'!$C:$C,$B26)</f>
        <v>0</v>
      </c>
      <c r="Q26" s="286">
        <f>SUMIFS('재산세(주택분)'!$U:$U,'재산세(주택분)'!$A:$A,Q$5,'재산세(주택분)'!$C:$C,$B26)</f>
        <v>0</v>
      </c>
      <c r="R26" s="286">
        <f>SUMIFS('재산세(주택분)'!$U:$U,'재산세(주택분)'!$A:$A,R$5,'재산세(주택분)'!$C:$C,$B26)</f>
        <v>0</v>
      </c>
      <c r="S26" s="286">
        <f>SUMIFS('재산세(주택분)'!$U:$U,'재산세(주택분)'!$A:$A,S$5,'재산세(주택분)'!$C:$C,$B26)</f>
        <v>0</v>
      </c>
      <c r="T26" s="286">
        <f>SUMIFS('재산세(주택분)'!$U:$U,'재산세(주택분)'!$A:$A,T$5,'재산세(주택분)'!$C:$C,$B26)</f>
        <v>0</v>
      </c>
      <c r="U26" s="286">
        <f>SUMIFS('재산세(주택분)'!$U:$U,'재산세(주택분)'!$A:$A,U$5,'재산세(주택분)'!$C:$C,$B26)</f>
        <v>0</v>
      </c>
      <c r="V26" s="286">
        <f>SUMIFS('재산세(주택분)'!$U:$U,'재산세(주택분)'!$A:$A,V$5,'재산세(주택분)'!$C:$C,$B26)</f>
        <v>0</v>
      </c>
      <c r="W26" s="286">
        <f>SUMIFS('재산세(주택분)'!$U:$U,'재산세(주택분)'!$A:$A,W$5,'재산세(주택분)'!$C:$C,$B26)</f>
        <v>0</v>
      </c>
      <c r="X26" s="286">
        <f>SUMIFS('재산세(주택분)'!$U:$U,'재산세(주택분)'!$A:$A,X$5,'재산세(주택분)'!$C:$C,$B26)</f>
        <v>0</v>
      </c>
      <c r="Y26" s="286">
        <f>SUMIFS('재산세(주택분)'!$U:$U,'재산세(주택분)'!$A:$A,Y$5,'재산세(주택분)'!$C:$C,$B26)</f>
        <v>0</v>
      </c>
    </row>
    <row r="27" spans="2:32" x14ac:dyDescent="0.2">
      <c r="B27" s="281">
        <f>'재산세(주택분)'!B27</f>
        <v>22</v>
      </c>
      <c r="C27" s="258">
        <f>'재산세(주택분)'!C27</f>
        <v>0</v>
      </c>
      <c r="D27" s="283">
        <f>'재산세(주택분)'!D27</f>
        <v>0</v>
      </c>
      <c r="E27" s="266">
        <f>'재산세(주택분)'!E27</f>
        <v>0</v>
      </c>
      <c r="F27" s="259">
        <f>'재산세(주택분)'!F27</f>
        <v>0</v>
      </c>
      <c r="G27" s="263">
        <f>'재산세(주택분)'!G27</f>
        <v>0</v>
      </c>
      <c r="H27" s="261">
        <f>'재산세(주택분)'!J27</f>
        <v>0</v>
      </c>
      <c r="I27" s="183" t="b">
        <f>AND(F27&lt;=600000,'재산세(주택분)'!I27="장기")</f>
        <v>0</v>
      </c>
      <c r="J27" s="285"/>
      <c r="K27" s="286">
        <f>SUMIFS('재산세(주택분)'!$U:$U,'재산세(주택분)'!$A:$A,K$5,'재산세(주택분)'!$C:$C,$B27)</f>
        <v>0</v>
      </c>
      <c r="L27" s="286">
        <f>SUMIFS('재산세(주택분)'!$U:$U,'재산세(주택분)'!$A:$A,L$5,'재산세(주택분)'!$C:$C,$B27)</f>
        <v>0</v>
      </c>
      <c r="M27" s="286">
        <f>SUMIFS('재산세(주택분)'!$U:$U,'재산세(주택분)'!$A:$A,M$5,'재산세(주택분)'!$C:$C,$B27)</f>
        <v>0</v>
      </c>
      <c r="N27" s="286">
        <f>SUMIFS('재산세(주택분)'!$U:$U,'재산세(주택분)'!$A:$A,N$5,'재산세(주택분)'!$C:$C,$B27)</f>
        <v>0</v>
      </c>
      <c r="O27" s="286">
        <f>SUMIFS('재산세(주택분)'!$U:$U,'재산세(주택분)'!$A:$A,O$5,'재산세(주택분)'!$C:$C,$B27)</f>
        <v>0</v>
      </c>
      <c r="P27" s="286">
        <f>SUMIFS('재산세(주택분)'!$U:$U,'재산세(주택분)'!$A:$A,P$5,'재산세(주택분)'!$C:$C,$B27)</f>
        <v>0</v>
      </c>
      <c r="Q27" s="286">
        <f>SUMIFS('재산세(주택분)'!$U:$U,'재산세(주택분)'!$A:$A,Q$5,'재산세(주택분)'!$C:$C,$B27)</f>
        <v>0</v>
      </c>
      <c r="R27" s="286">
        <f>SUMIFS('재산세(주택분)'!$U:$U,'재산세(주택분)'!$A:$A,R$5,'재산세(주택분)'!$C:$C,$B27)</f>
        <v>0</v>
      </c>
      <c r="S27" s="286">
        <f>SUMIFS('재산세(주택분)'!$U:$U,'재산세(주택분)'!$A:$A,S$5,'재산세(주택분)'!$C:$C,$B27)</f>
        <v>0</v>
      </c>
      <c r="T27" s="286">
        <f>SUMIFS('재산세(주택분)'!$U:$U,'재산세(주택분)'!$A:$A,T$5,'재산세(주택분)'!$C:$C,$B27)</f>
        <v>0</v>
      </c>
      <c r="U27" s="286">
        <f>SUMIFS('재산세(주택분)'!$U:$U,'재산세(주택분)'!$A:$A,U$5,'재산세(주택분)'!$C:$C,$B27)</f>
        <v>0</v>
      </c>
      <c r="V27" s="286">
        <f>SUMIFS('재산세(주택분)'!$U:$U,'재산세(주택분)'!$A:$A,V$5,'재산세(주택분)'!$C:$C,$B27)</f>
        <v>0</v>
      </c>
      <c r="W27" s="286">
        <f>SUMIFS('재산세(주택분)'!$U:$U,'재산세(주택분)'!$A:$A,W$5,'재산세(주택분)'!$C:$C,$B27)</f>
        <v>0</v>
      </c>
      <c r="X27" s="286">
        <f>SUMIFS('재산세(주택분)'!$U:$U,'재산세(주택분)'!$A:$A,X$5,'재산세(주택분)'!$C:$C,$B27)</f>
        <v>0</v>
      </c>
      <c r="Y27" s="286">
        <f>SUMIFS('재산세(주택분)'!$U:$U,'재산세(주택분)'!$A:$A,Y$5,'재산세(주택분)'!$C:$C,$B27)</f>
        <v>0</v>
      </c>
    </row>
    <row r="28" spans="2:32" x14ac:dyDescent="0.2">
      <c r="B28" s="281">
        <f>'재산세(주택분)'!B28</f>
        <v>23</v>
      </c>
      <c r="C28" s="258">
        <f>'재산세(주택분)'!C28</f>
        <v>0</v>
      </c>
      <c r="D28" s="283">
        <f>'재산세(주택분)'!D28</f>
        <v>0</v>
      </c>
      <c r="E28" s="266">
        <f>'재산세(주택분)'!E28</f>
        <v>0</v>
      </c>
      <c r="F28" s="259">
        <f>'재산세(주택분)'!F28</f>
        <v>0</v>
      </c>
      <c r="G28" s="263">
        <f>'재산세(주택분)'!G28</f>
        <v>0</v>
      </c>
      <c r="H28" s="261">
        <f>'재산세(주택분)'!J28</f>
        <v>0</v>
      </c>
      <c r="I28" s="183" t="b">
        <f>AND(F28&lt;=600000,'재산세(주택분)'!I28="장기")</f>
        <v>0</v>
      </c>
      <c r="J28" s="285"/>
      <c r="K28" s="286">
        <f>SUMIFS('재산세(주택분)'!$U:$U,'재산세(주택분)'!$A:$A,K$5,'재산세(주택분)'!$C:$C,$B28)</f>
        <v>0</v>
      </c>
      <c r="L28" s="286">
        <f>SUMIFS('재산세(주택분)'!$U:$U,'재산세(주택분)'!$A:$A,L$5,'재산세(주택분)'!$C:$C,$B28)</f>
        <v>0</v>
      </c>
      <c r="M28" s="286">
        <f>SUMIFS('재산세(주택분)'!$U:$U,'재산세(주택분)'!$A:$A,M$5,'재산세(주택분)'!$C:$C,$B28)</f>
        <v>0</v>
      </c>
      <c r="N28" s="286">
        <f>SUMIFS('재산세(주택분)'!$U:$U,'재산세(주택분)'!$A:$A,N$5,'재산세(주택분)'!$C:$C,$B28)</f>
        <v>0</v>
      </c>
      <c r="O28" s="286">
        <f>SUMIFS('재산세(주택분)'!$U:$U,'재산세(주택분)'!$A:$A,O$5,'재산세(주택분)'!$C:$C,$B28)</f>
        <v>0</v>
      </c>
      <c r="P28" s="286">
        <f>SUMIFS('재산세(주택분)'!$U:$U,'재산세(주택분)'!$A:$A,P$5,'재산세(주택분)'!$C:$C,$B28)</f>
        <v>0</v>
      </c>
      <c r="Q28" s="286">
        <f>SUMIFS('재산세(주택분)'!$U:$U,'재산세(주택분)'!$A:$A,Q$5,'재산세(주택분)'!$C:$C,$B28)</f>
        <v>0</v>
      </c>
      <c r="R28" s="286">
        <f>SUMIFS('재산세(주택분)'!$U:$U,'재산세(주택분)'!$A:$A,R$5,'재산세(주택분)'!$C:$C,$B28)</f>
        <v>0</v>
      </c>
      <c r="S28" s="286">
        <f>SUMIFS('재산세(주택분)'!$U:$U,'재산세(주택분)'!$A:$A,S$5,'재산세(주택분)'!$C:$C,$B28)</f>
        <v>0</v>
      </c>
      <c r="T28" s="286">
        <f>SUMIFS('재산세(주택분)'!$U:$U,'재산세(주택분)'!$A:$A,T$5,'재산세(주택분)'!$C:$C,$B28)</f>
        <v>0</v>
      </c>
      <c r="U28" s="286">
        <f>SUMIFS('재산세(주택분)'!$U:$U,'재산세(주택분)'!$A:$A,U$5,'재산세(주택분)'!$C:$C,$B28)</f>
        <v>0</v>
      </c>
      <c r="V28" s="286">
        <f>SUMIFS('재산세(주택분)'!$U:$U,'재산세(주택분)'!$A:$A,V$5,'재산세(주택분)'!$C:$C,$B28)</f>
        <v>0</v>
      </c>
      <c r="W28" s="286">
        <f>SUMIFS('재산세(주택분)'!$U:$U,'재산세(주택분)'!$A:$A,W$5,'재산세(주택분)'!$C:$C,$B28)</f>
        <v>0</v>
      </c>
      <c r="X28" s="286">
        <f>SUMIFS('재산세(주택분)'!$U:$U,'재산세(주택분)'!$A:$A,X$5,'재산세(주택분)'!$C:$C,$B28)</f>
        <v>0</v>
      </c>
      <c r="Y28" s="286">
        <f>SUMIFS('재산세(주택분)'!$U:$U,'재산세(주택분)'!$A:$A,Y$5,'재산세(주택분)'!$C:$C,$B28)</f>
        <v>0</v>
      </c>
    </row>
    <row r="29" spans="2:32" x14ac:dyDescent="0.2">
      <c r="B29" s="281">
        <f>'재산세(주택분)'!B29</f>
        <v>24</v>
      </c>
      <c r="C29" s="258">
        <f>'재산세(주택분)'!C29</f>
        <v>0</v>
      </c>
      <c r="D29" s="283">
        <f>'재산세(주택분)'!D29</f>
        <v>0</v>
      </c>
      <c r="E29" s="266">
        <f>'재산세(주택분)'!E29</f>
        <v>0</v>
      </c>
      <c r="F29" s="259">
        <f>'재산세(주택분)'!F29</f>
        <v>0</v>
      </c>
      <c r="G29" s="263">
        <f>'재산세(주택분)'!G29</f>
        <v>0</v>
      </c>
      <c r="H29" s="261">
        <f>'재산세(주택분)'!J29</f>
        <v>0</v>
      </c>
      <c r="I29" s="183" t="b">
        <f>AND(F29&lt;=600000,'재산세(주택분)'!I29="장기")</f>
        <v>0</v>
      </c>
      <c r="J29" s="285"/>
      <c r="K29" s="286">
        <f>SUMIFS('재산세(주택분)'!$U:$U,'재산세(주택분)'!$A:$A,K$5,'재산세(주택분)'!$C:$C,$B29)</f>
        <v>0</v>
      </c>
      <c r="L29" s="286">
        <f>SUMIFS('재산세(주택분)'!$U:$U,'재산세(주택분)'!$A:$A,L$5,'재산세(주택분)'!$C:$C,$B29)</f>
        <v>0</v>
      </c>
      <c r="M29" s="286">
        <f>SUMIFS('재산세(주택분)'!$U:$U,'재산세(주택분)'!$A:$A,M$5,'재산세(주택분)'!$C:$C,$B29)</f>
        <v>0</v>
      </c>
      <c r="N29" s="286">
        <f>SUMIFS('재산세(주택분)'!$U:$U,'재산세(주택분)'!$A:$A,N$5,'재산세(주택분)'!$C:$C,$B29)</f>
        <v>0</v>
      </c>
      <c r="O29" s="286">
        <f>SUMIFS('재산세(주택분)'!$U:$U,'재산세(주택분)'!$A:$A,O$5,'재산세(주택분)'!$C:$C,$B29)</f>
        <v>0</v>
      </c>
      <c r="P29" s="286">
        <f>SUMIFS('재산세(주택분)'!$U:$U,'재산세(주택분)'!$A:$A,P$5,'재산세(주택분)'!$C:$C,$B29)</f>
        <v>0</v>
      </c>
      <c r="Q29" s="286">
        <f>SUMIFS('재산세(주택분)'!$U:$U,'재산세(주택분)'!$A:$A,Q$5,'재산세(주택분)'!$C:$C,$B29)</f>
        <v>0</v>
      </c>
      <c r="R29" s="286">
        <f>SUMIFS('재산세(주택분)'!$U:$U,'재산세(주택분)'!$A:$A,R$5,'재산세(주택분)'!$C:$C,$B29)</f>
        <v>0</v>
      </c>
      <c r="S29" s="286">
        <f>SUMIFS('재산세(주택분)'!$U:$U,'재산세(주택분)'!$A:$A,S$5,'재산세(주택분)'!$C:$C,$B29)</f>
        <v>0</v>
      </c>
      <c r="T29" s="286">
        <f>SUMIFS('재산세(주택분)'!$U:$U,'재산세(주택분)'!$A:$A,T$5,'재산세(주택분)'!$C:$C,$B29)</f>
        <v>0</v>
      </c>
      <c r="U29" s="286">
        <f>SUMIFS('재산세(주택분)'!$U:$U,'재산세(주택분)'!$A:$A,U$5,'재산세(주택분)'!$C:$C,$B29)</f>
        <v>0</v>
      </c>
      <c r="V29" s="286">
        <f>SUMIFS('재산세(주택분)'!$U:$U,'재산세(주택분)'!$A:$A,V$5,'재산세(주택분)'!$C:$C,$B29)</f>
        <v>0</v>
      </c>
      <c r="W29" s="286">
        <f>SUMIFS('재산세(주택분)'!$U:$U,'재산세(주택분)'!$A:$A,W$5,'재산세(주택분)'!$C:$C,$B29)</f>
        <v>0</v>
      </c>
      <c r="X29" s="286">
        <f>SUMIFS('재산세(주택분)'!$U:$U,'재산세(주택분)'!$A:$A,X$5,'재산세(주택분)'!$C:$C,$B29)</f>
        <v>0</v>
      </c>
      <c r="Y29" s="286">
        <f>SUMIFS('재산세(주택분)'!$U:$U,'재산세(주택분)'!$A:$A,Y$5,'재산세(주택분)'!$C:$C,$B29)</f>
        <v>0</v>
      </c>
    </row>
    <row r="30" spans="2:32" x14ac:dyDescent="0.2">
      <c r="B30" s="281">
        <f>'재산세(주택분)'!B30</f>
        <v>25</v>
      </c>
      <c r="C30" s="258">
        <f>'재산세(주택분)'!C30</f>
        <v>0</v>
      </c>
      <c r="D30" s="283">
        <f>'재산세(주택분)'!D30</f>
        <v>0</v>
      </c>
      <c r="E30" s="266">
        <f>'재산세(주택분)'!E30</f>
        <v>0</v>
      </c>
      <c r="F30" s="259">
        <f>'재산세(주택분)'!F30</f>
        <v>0</v>
      </c>
      <c r="G30" s="263">
        <f>'재산세(주택분)'!G30</f>
        <v>0</v>
      </c>
      <c r="H30" s="261">
        <f>'재산세(주택분)'!J30</f>
        <v>0</v>
      </c>
      <c r="I30" s="183" t="b">
        <f>AND(F30&lt;=600000,'재산세(주택분)'!I30="장기")</f>
        <v>0</v>
      </c>
      <c r="J30" s="285"/>
      <c r="K30" s="286">
        <f>SUMIFS('재산세(주택분)'!$U:$U,'재산세(주택분)'!$A:$A,K$5,'재산세(주택분)'!$C:$C,$B30)</f>
        <v>0</v>
      </c>
      <c r="L30" s="286">
        <f>SUMIFS('재산세(주택분)'!$U:$U,'재산세(주택분)'!$A:$A,L$5,'재산세(주택분)'!$C:$C,$B30)</f>
        <v>0</v>
      </c>
      <c r="M30" s="286">
        <f>SUMIFS('재산세(주택분)'!$U:$U,'재산세(주택분)'!$A:$A,M$5,'재산세(주택분)'!$C:$C,$B30)</f>
        <v>0</v>
      </c>
      <c r="N30" s="286">
        <f>SUMIFS('재산세(주택분)'!$U:$U,'재산세(주택분)'!$A:$A,N$5,'재산세(주택분)'!$C:$C,$B30)</f>
        <v>0</v>
      </c>
      <c r="O30" s="286">
        <f>SUMIFS('재산세(주택분)'!$U:$U,'재산세(주택분)'!$A:$A,O$5,'재산세(주택분)'!$C:$C,$B30)</f>
        <v>0</v>
      </c>
      <c r="P30" s="286">
        <f>SUMIFS('재산세(주택분)'!$U:$U,'재산세(주택분)'!$A:$A,P$5,'재산세(주택분)'!$C:$C,$B30)</f>
        <v>0</v>
      </c>
      <c r="Q30" s="286">
        <f>SUMIFS('재산세(주택분)'!$U:$U,'재산세(주택분)'!$A:$A,Q$5,'재산세(주택분)'!$C:$C,$B30)</f>
        <v>0</v>
      </c>
      <c r="R30" s="286">
        <f>SUMIFS('재산세(주택분)'!$U:$U,'재산세(주택분)'!$A:$A,R$5,'재산세(주택분)'!$C:$C,$B30)</f>
        <v>0</v>
      </c>
      <c r="S30" s="286">
        <f>SUMIFS('재산세(주택분)'!$U:$U,'재산세(주택분)'!$A:$A,S$5,'재산세(주택분)'!$C:$C,$B30)</f>
        <v>0</v>
      </c>
      <c r="T30" s="286">
        <f>SUMIFS('재산세(주택분)'!$U:$U,'재산세(주택분)'!$A:$A,T$5,'재산세(주택분)'!$C:$C,$B30)</f>
        <v>0</v>
      </c>
      <c r="U30" s="286">
        <f>SUMIFS('재산세(주택분)'!$U:$U,'재산세(주택분)'!$A:$A,U$5,'재산세(주택분)'!$C:$C,$B30)</f>
        <v>0</v>
      </c>
      <c r="V30" s="286">
        <f>SUMIFS('재산세(주택분)'!$U:$U,'재산세(주택분)'!$A:$A,V$5,'재산세(주택분)'!$C:$C,$B30)</f>
        <v>0</v>
      </c>
      <c r="W30" s="286">
        <f>SUMIFS('재산세(주택분)'!$U:$U,'재산세(주택분)'!$A:$A,W$5,'재산세(주택분)'!$C:$C,$B30)</f>
        <v>0</v>
      </c>
      <c r="X30" s="286">
        <f>SUMIFS('재산세(주택분)'!$U:$U,'재산세(주택분)'!$A:$A,X$5,'재산세(주택분)'!$C:$C,$B30)</f>
        <v>0</v>
      </c>
      <c r="Y30" s="286">
        <f>SUMIFS('재산세(주택분)'!$U:$U,'재산세(주택분)'!$A:$A,Y$5,'재산세(주택분)'!$C:$C,$B30)</f>
        <v>0</v>
      </c>
    </row>
    <row r="31" spans="2:32" x14ac:dyDescent="0.2">
      <c r="B31" s="199"/>
      <c r="C31" s="199"/>
      <c r="D31" s="200">
        <f>SUMPRODUCT(D6:D30,E6:E30)</f>
        <v>2167</v>
      </c>
      <c r="E31" s="201">
        <f>SUM(E6:E30)</f>
        <v>35</v>
      </c>
      <c r="F31" s="198">
        <f>SUMPRODUCT(E6:E30,F6:F30)</f>
        <v>1200000</v>
      </c>
      <c r="G31" s="199"/>
      <c r="H31" s="199"/>
      <c r="I31" s="201">
        <f>SUMPRODUCT(1-I6:I30,E6:E30)</f>
        <v>21</v>
      </c>
      <c r="J31" s="201">
        <f>SUMPRODUCT(J6:J30-0,1-I6:I30,E6:E30)</f>
        <v>21</v>
      </c>
      <c r="K31" s="287">
        <f>SUMPRODUCT(1-$I$6:$I$30,$E$6:$E$30,K6:K30)</f>
        <v>1125</v>
      </c>
      <c r="L31" s="287">
        <f t="shared" ref="L31:Y31" si="2">SUMPRODUCT(1-$I$6:$I$30,$E$6:$E$30,L6:L30)</f>
        <v>1269</v>
      </c>
      <c r="M31" s="287">
        <f t="shared" si="2"/>
        <v>1427.4000000000003</v>
      </c>
      <c r="N31" s="287">
        <f t="shared" si="2"/>
        <v>1601.6400000000006</v>
      </c>
      <c r="O31" s="287">
        <f t="shared" si="2"/>
        <v>1793.3040000000005</v>
      </c>
      <c r="P31" s="287">
        <f t="shared" si="2"/>
        <v>2004.1344000000008</v>
      </c>
      <c r="Q31" s="287">
        <f t="shared" si="2"/>
        <v>2236.0478400000011</v>
      </c>
      <c r="R31" s="287">
        <f t="shared" si="2"/>
        <v>2491.1526240000017</v>
      </c>
      <c r="S31" s="287">
        <f t="shared" si="2"/>
        <v>2771.7678864000018</v>
      </c>
      <c r="T31" s="287">
        <f t="shared" si="2"/>
        <v>3080.444675040002</v>
      </c>
      <c r="U31" s="287">
        <f t="shared" si="2"/>
        <v>3419.9891425440028</v>
      </c>
      <c r="V31" s="287">
        <f t="shared" si="2"/>
        <v>3793.4880567984028</v>
      </c>
      <c r="W31" s="287">
        <f t="shared" si="2"/>
        <v>4204.3368624782433</v>
      </c>
      <c r="X31" s="287">
        <f t="shared" si="2"/>
        <v>4656.2705487260682</v>
      </c>
      <c r="Y31" s="287">
        <f t="shared" si="2"/>
        <v>5153.3976035986761</v>
      </c>
    </row>
    <row r="34" spans="2:20" hidden="1" outlineLevel="1" x14ac:dyDescent="0.2"/>
    <row r="35" spans="2:20" hidden="1" outlineLevel="1" x14ac:dyDescent="0.2">
      <c r="B35" s="67" t="s">
        <v>311</v>
      </c>
      <c r="C35" s="92">
        <v>600000</v>
      </c>
      <c r="I35" s="204" t="s">
        <v>15</v>
      </c>
      <c r="J35" s="135" t="s">
        <v>69</v>
      </c>
      <c r="K35" s="135" t="s">
        <v>225</v>
      </c>
      <c r="M35" s="204" t="s">
        <v>251</v>
      </c>
      <c r="N35" s="135" t="s">
        <v>312</v>
      </c>
      <c r="O35" s="135" t="s">
        <v>225</v>
      </c>
      <c r="Q35" s="204" t="s">
        <v>313</v>
      </c>
      <c r="R35" s="135" t="str">
        <f>'재산세(주택분)'!C38</f>
        <v>과세표준</v>
      </c>
      <c r="S35" s="135" t="str">
        <f>'재산세(주택분)'!D38</f>
        <v>세율</v>
      </c>
      <c r="T35" s="135" t="str">
        <f>'재산세(주택분)'!E38</f>
        <v>누진공제</v>
      </c>
    </row>
    <row r="36" spans="2:20" hidden="1" outlineLevel="1" x14ac:dyDescent="0.2">
      <c r="B36" s="67" t="s">
        <v>314</v>
      </c>
      <c r="C36" s="92">
        <v>300000</v>
      </c>
      <c r="I36" s="204" t="s">
        <v>315</v>
      </c>
      <c r="J36" s="108">
        <v>2018</v>
      </c>
      <c r="K36" s="193">
        <v>0.8</v>
      </c>
      <c r="M36" s="204" t="s">
        <v>224</v>
      </c>
      <c r="N36" s="108">
        <f>'재산세(주택분)'!M39</f>
        <v>2018</v>
      </c>
      <c r="O36" s="193">
        <f>'재산세(주택분)'!N39</f>
        <v>0.6</v>
      </c>
      <c r="R36" s="137">
        <f>'재산세(주택분)'!C39</f>
        <v>0</v>
      </c>
      <c r="S36" s="138">
        <f>'재산세(주택분)'!D39</f>
        <v>1E-3</v>
      </c>
      <c r="T36" s="137">
        <f>'재산세(주택분)'!E39</f>
        <v>0</v>
      </c>
    </row>
    <row r="37" spans="2:20" hidden="1" outlineLevel="1" x14ac:dyDescent="0.2">
      <c r="J37" s="108">
        <v>2019</v>
      </c>
      <c r="K37" s="193">
        <f>K36+5%</f>
        <v>0.85000000000000009</v>
      </c>
      <c r="N37" s="108">
        <f>'재산세(주택분)'!M40</f>
        <v>2019</v>
      </c>
      <c r="O37" s="193">
        <f>'재산세(주택분)'!N40</f>
        <v>0.6</v>
      </c>
      <c r="R37" s="137">
        <f>'재산세(주택분)'!C40</f>
        <v>60000</v>
      </c>
      <c r="S37" s="138">
        <f>'재산세(주택분)'!D40</f>
        <v>1.5E-3</v>
      </c>
      <c r="T37" s="137">
        <f>'재산세(주택분)'!E40</f>
        <v>30</v>
      </c>
    </row>
    <row r="38" spans="2:20" hidden="1" outlineLevel="1" x14ac:dyDescent="0.2">
      <c r="J38" s="108">
        <f>J37+1</f>
        <v>2020</v>
      </c>
      <c r="K38" s="193">
        <f t="shared" ref="K38:K40" si="3">K37+5%</f>
        <v>0.90000000000000013</v>
      </c>
      <c r="N38" s="108">
        <f>'재산세(주택분)'!M41</f>
        <v>2020</v>
      </c>
      <c r="O38" s="193">
        <f>'재산세(주택분)'!N41</f>
        <v>0.6</v>
      </c>
      <c r="R38" s="137">
        <f>'재산세(주택분)'!C41</f>
        <v>150000</v>
      </c>
      <c r="S38" s="138">
        <f>'재산세(주택분)'!D41</f>
        <v>2.5000000000000001E-3</v>
      </c>
      <c r="T38" s="137">
        <f>'재산세(주택분)'!E41</f>
        <v>180</v>
      </c>
    </row>
    <row r="39" spans="2:20" hidden="1" outlineLevel="1" x14ac:dyDescent="0.2">
      <c r="B39" s="204" t="s">
        <v>316</v>
      </c>
      <c r="C39" s="135" t="s">
        <v>317</v>
      </c>
      <c r="D39" s="135" t="s">
        <v>97</v>
      </c>
      <c r="E39" s="135" t="s">
        <v>318</v>
      </c>
      <c r="F39" s="135" t="s">
        <v>97</v>
      </c>
      <c r="G39" s="135" t="s">
        <v>98</v>
      </c>
      <c r="J39" s="108">
        <f t="shared" ref="J39:J52" si="4">J38+1</f>
        <v>2021</v>
      </c>
      <c r="K39" s="193">
        <f t="shared" si="3"/>
        <v>0.95000000000000018</v>
      </c>
      <c r="N39" s="108">
        <f>'재산세(주택분)'!M42</f>
        <v>2021</v>
      </c>
      <c r="O39" s="193">
        <f>'재산세(주택분)'!N42</f>
        <v>0.6</v>
      </c>
      <c r="R39" s="139">
        <f>'재산세(주택분)'!C42</f>
        <v>300000</v>
      </c>
      <c r="S39" s="140">
        <f>'재산세(주택분)'!D42</f>
        <v>4.0000000000000001E-3</v>
      </c>
      <c r="T39" s="139">
        <f>'재산세(주택분)'!E42</f>
        <v>630</v>
      </c>
    </row>
    <row r="40" spans="2:20" hidden="1" outlineLevel="1" x14ac:dyDescent="0.2">
      <c r="C40" s="137">
        <v>0</v>
      </c>
      <c r="D40" s="138">
        <v>5.0000000000000001E-3</v>
      </c>
      <c r="E40" s="137">
        <v>0</v>
      </c>
      <c r="F40" s="138">
        <v>6.0000000000000001E-3</v>
      </c>
      <c r="G40" s="137">
        <v>0</v>
      </c>
      <c r="J40" s="108">
        <f t="shared" si="4"/>
        <v>2022</v>
      </c>
      <c r="K40" s="193">
        <f t="shared" si="3"/>
        <v>1.0000000000000002</v>
      </c>
      <c r="N40" s="108">
        <f>'재산세(주택분)'!M43</f>
        <v>2022</v>
      </c>
      <c r="O40" s="193">
        <f>'재산세(주택분)'!N43</f>
        <v>0.6</v>
      </c>
    </row>
    <row r="41" spans="2:20" hidden="1" outlineLevel="1" x14ac:dyDescent="0.2">
      <c r="C41" s="137">
        <v>300000</v>
      </c>
      <c r="D41" s="138">
        <v>7.0000000000000001E-3</v>
      </c>
      <c r="E41" s="137">
        <f t="shared" ref="E41:E45" si="5">C41*D41-C41*D40+E40</f>
        <v>600</v>
      </c>
      <c r="F41" s="138">
        <v>8.9999999999999993E-3</v>
      </c>
      <c r="G41" s="137">
        <f t="shared" ref="G41:G45" si="6">C41*F41-C41*F40+G40</f>
        <v>900</v>
      </c>
      <c r="J41" s="108">
        <f t="shared" si="4"/>
        <v>2023</v>
      </c>
      <c r="K41" s="193">
        <f t="shared" ref="K41:K52" si="7">K40</f>
        <v>1.0000000000000002</v>
      </c>
      <c r="N41" s="108">
        <f>'재산세(주택분)'!M44</f>
        <v>2023</v>
      </c>
      <c r="O41" s="193">
        <f>'재산세(주택분)'!N44</f>
        <v>0.6</v>
      </c>
    </row>
    <row r="42" spans="2:20" hidden="1" outlineLevel="1" x14ac:dyDescent="0.2">
      <c r="C42" s="137">
        <v>600000</v>
      </c>
      <c r="D42" s="138">
        <v>0.01</v>
      </c>
      <c r="E42" s="137">
        <f t="shared" si="5"/>
        <v>2400</v>
      </c>
      <c r="F42" s="138">
        <v>1.2999999999999999E-2</v>
      </c>
      <c r="G42" s="137">
        <f t="shared" si="6"/>
        <v>3300</v>
      </c>
      <c r="J42" s="108">
        <f t="shared" si="4"/>
        <v>2024</v>
      </c>
      <c r="K42" s="193">
        <f t="shared" si="7"/>
        <v>1.0000000000000002</v>
      </c>
      <c r="N42" s="108">
        <f>'재산세(주택분)'!M45</f>
        <v>2024</v>
      </c>
      <c r="O42" s="193">
        <f>'재산세(주택분)'!N45</f>
        <v>0.6</v>
      </c>
      <c r="Q42" s="204" t="s">
        <v>319</v>
      </c>
      <c r="R42" s="196">
        <v>0.2</v>
      </c>
    </row>
    <row r="43" spans="2:20" hidden="1" outlineLevel="1" x14ac:dyDescent="0.2">
      <c r="C43" s="137">
        <v>1200000</v>
      </c>
      <c r="D43" s="138">
        <v>1.4E-2</v>
      </c>
      <c r="E43" s="137">
        <f t="shared" si="5"/>
        <v>7200</v>
      </c>
      <c r="F43" s="138">
        <v>1.7999999999999999E-2</v>
      </c>
      <c r="G43" s="137">
        <f t="shared" si="6"/>
        <v>9300</v>
      </c>
      <c r="J43" s="108">
        <f t="shared" si="4"/>
        <v>2025</v>
      </c>
      <c r="K43" s="193">
        <f t="shared" si="7"/>
        <v>1.0000000000000002</v>
      </c>
      <c r="N43" s="108">
        <f>'재산세(주택분)'!M46</f>
        <v>2025</v>
      </c>
      <c r="O43" s="193">
        <f>'재산세(주택분)'!N46</f>
        <v>0.6</v>
      </c>
    </row>
    <row r="44" spans="2:20" hidden="1" outlineLevel="1" x14ac:dyDescent="0.2">
      <c r="C44" s="137">
        <v>5000000</v>
      </c>
      <c r="D44" s="138">
        <v>0.02</v>
      </c>
      <c r="E44" s="137">
        <f t="shared" si="5"/>
        <v>37200</v>
      </c>
      <c r="F44" s="138">
        <v>2.5000000000000001E-2</v>
      </c>
      <c r="G44" s="137">
        <f t="shared" si="6"/>
        <v>44300</v>
      </c>
      <c r="J44" s="108">
        <f t="shared" si="4"/>
        <v>2026</v>
      </c>
      <c r="K44" s="193">
        <f t="shared" si="7"/>
        <v>1.0000000000000002</v>
      </c>
      <c r="N44" s="108">
        <f>'재산세(주택분)'!M47</f>
        <v>2026</v>
      </c>
      <c r="O44" s="193">
        <f>'재산세(주택분)'!N47</f>
        <v>0.6</v>
      </c>
    </row>
    <row r="45" spans="2:20" hidden="1" outlineLevel="1" x14ac:dyDescent="0.2">
      <c r="C45" s="139">
        <v>9400000</v>
      </c>
      <c r="D45" s="140">
        <v>2.7E-2</v>
      </c>
      <c r="E45" s="139">
        <f t="shared" si="5"/>
        <v>103000</v>
      </c>
      <c r="F45" s="140">
        <v>3.2000000000000001E-2</v>
      </c>
      <c r="G45" s="139">
        <f t="shared" si="6"/>
        <v>110100</v>
      </c>
      <c r="J45" s="108">
        <f t="shared" si="4"/>
        <v>2027</v>
      </c>
      <c r="K45" s="193">
        <f t="shared" si="7"/>
        <v>1.0000000000000002</v>
      </c>
      <c r="N45" s="108">
        <f>'재산세(주택분)'!M48</f>
        <v>2027</v>
      </c>
      <c r="O45" s="193">
        <f>'재산세(주택분)'!N48</f>
        <v>0.6</v>
      </c>
    </row>
    <row r="46" spans="2:20" hidden="1" outlineLevel="1" x14ac:dyDescent="0.2">
      <c r="J46" s="108">
        <f t="shared" si="4"/>
        <v>2028</v>
      </c>
      <c r="K46" s="193">
        <f t="shared" si="7"/>
        <v>1.0000000000000002</v>
      </c>
      <c r="N46" s="108">
        <f>'재산세(주택분)'!M49</f>
        <v>2028</v>
      </c>
      <c r="O46" s="193">
        <f>'재산세(주택분)'!N49</f>
        <v>0.6</v>
      </c>
    </row>
    <row r="47" spans="2:20" hidden="1" outlineLevel="1" x14ac:dyDescent="0.2">
      <c r="J47" s="108">
        <f t="shared" si="4"/>
        <v>2029</v>
      </c>
      <c r="K47" s="193">
        <f t="shared" si="7"/>
        <v>1.0000000000000002</v>
      </c>
      <c r="L47" s="108"/>
      <c r="N47" s="108">
        <f>'재산세(주택분)'!M50</f>
        <v>2029</v>
      </c>
      <c r="O47" s="193">
        <f>'재산세(주택분)'!N50</f>
        <v>0.6</v>
      </c>
    </row>
    <row r="48" spans="2:20" hidden="1" outlineLevel="1" x14ac:dyDescent="0.2">
      <c r="J48" s="108">
        <f t="shared" si="4"/>
        <v>2030</v>
      </c>
      <c r="K48" s="193">
        <f t="shared" si="7"/>
        <v>1.0000000000000002</v>
      </c>
      <c r="L48" s="108"/>
      <c r="N48" s="108">
        <f>'재산세(주택분)'!M51</f>
        <v>2030</v>
      </c>
      <c r="O48" s="193">
        <f>'재산세(주택분)'!N51</f>
        <v>0.6</v>
      </c>
    </row>
    <row r="49" spans="1:35" hidden="1" outlineLevel="1" x14ac:dyDescent="0.2">
      <c r="J49" s="108">
        <f t="shared" si="4"/>
        <v>2031</v>
      </c>
      <c r="K49" s="193">
        <f t="shared" si="7"/>
        <v>1.0000000000000002</v>
      </c>
      <c r="N49" s="108">
        <f>'재산세(주택분)'!M52</f>
        <v>2031</v>
      </c>
      <c r="O49" s="193">
        <f>'재산세(주택분)'!N52</f>
        <v>0.6</v>
      </c>
    </row>
    <row r="50" spans="1:35" hidden="1" outlineLevel="1" x14ac:dyDescent="0.2">
      <c r="J50" s="214">
        <f t="shared" si="4"/>
        <v>2032</v>
      </c>
      <c r="K50" s="171">
        <f t="shared" si="7"/>
        <v>1.0000000000000002</v>
      </c>
      <c r="L50" s="110"/>
      <c r="M50" s="110"/>
      <c r="N50" s="214">
        <f>'재산세(주택분)'!M53</f>
        <v>2032</v>
      </c>
      <c r="O50" s="171">
        <f>'재산세(주택분)'!N53</f>
        <v>0.6</v>
      </c>
    </row>
    <row r="51" spans="1:35" hidden="1" outlineLevel="1" x14ac:dyDescent="0.2">
      <c r="J51" s="214">
        <f t="shared" si="4"/>
        <v>2033</v>
      </c>
      <c r="K51" s="171">
        <f t="shared" si="7"/>
        <v>1.0000000000000002</v>
      </c>
      <c r="L51" s="110"/>
      <c r="M51" s="110"/>
      <c r="N51" s="214">
        <f>'재산세(주택분)'!M54</f>
        <v>2033</v>
      </c>
      <c r="O51" s="171">
        <f>'재산세(주택분)'!N54</f>
        <v>0.6</v>
      </c>
    </row>
    <row r="52" spans="1:35" hidden="1" outlineLevel="1" x14ac:dyDescent="0.2">
      <c r="J52" s="167">
        <f t="shared" si="4"/>
        <v>2034</v>
      </c>
      <c r="K52" s="173">
        <f t="shared" si="7"/>
        <v>1.0000000000000002</v>
      </c>
      <c r="L52" s="110"/>
      <c r="M52" s="110"/>
      <c r="N52" s="167">
        <f>'재산세(주택분)'!M55</f>
        <v>2034</v>
      </c>
      <c r="O52" s="173">
        <f>'재산세(주택분)'!N55</f>
        <v>0.6</v>
      </c>
    </row>
    <row r="53" spans="1:35" hidden="1" outlineLevel="1" x14ac:dyDescent="0.2">
      <c r="J53" s="214"/>
      <c r="K53" s="171"/>
      <c r="L53" s="110"/>
      <c r="M53" s="110"/>
      <c r="N53" s="214"/>
      <c r="O53" s="171"/>
    </row>
    <row r="54" spans="1:35" hidden="1" outlineLevel="1" x14ac:dyDescent="0.2"/>
    <row r="55" spans="1:35" hidden="1" outlineLevel="1" x14ac:dyDescent="0.2">
      <c r="C55" s="108"/>
      <c r="D55" s="193"/>
    </row>
    <row r="56" spans="1:35" collapsed="1" x14ac:dyDescent="0.2">
      <c r="E56" s="92"/>
    </row>
    <row r="58" spans="1:35" x14ac:dyDescent="0.2">
      <c r="A58" s="288"/>
      <c r="B58" s="288"/>
      <c r="C58" s="288" t="s">
        <v>320</v>
      </c>
      <c r="D58" s="288" t="s">
        <v>321</v>
      </c>
      <c r="E58" s="289" t="s">
        <v>322</v>
      </c>
      <c r="F58" s="289" t="s">
        <v>323</v>
      </c>
      <c r="G58" s="289"/>
      <c r="H58" s="289" t="s">
        <v>324</v>
      </c>
      <c r="I58" s="289" t="s">
        <v>325</v>
      </c>
      <c r="J58" s="289" t="s">
        <v>326</v>
      </c>
      <c r="K58" s="289"/>
      <c r="L58" s="290"/>
      <c r="M58" s="290"/>
      <c r="N58" s="290"/>
      <c r="O58" s="290"/>
      <c r="P58" s="290" t="s">
        <v>327</v>
      </c>
      <c r="Q58" s="226" t="s">
        <v>328</v>
      </c>
      <c r="R58" s="226" t="s">
        <v>251</v>
      </c>
      <c r="S58" s="226" t="s">
        <v>329</v>
      </c>
      <c r="T58" s="226" t="s">
        <v>251</v>
      </c>
      <c r="U58" s="226" t="s">
        <v>251</v>
      </c>
      <c r="V58" s="226"/>
      <c r="W58" s="226" t="s">
        <v>251</v>
      </c>
      <c r="X58" s="226" t="s">
        <v>330</v>
      </c>
      <c r="Y58" s="226" t="s">
        <v>251</v>
      </c>
      <c r="Z58" s="226" t="s">
        <v>331</v>
      </c>
      <c r="AA58" s="226" t="s">
        <v>332</v>
      </c>
      <c r="AB58" s="291" t="s">
        <v>329</v>
      </c>
      <c r="AC58" s="291" t="s">
        <v>15</v>
      </c>
      <c r="AD58" s="291" t="s">
        <v>333</v>
      </c>
      <c r="AE58" s="291" t="s">
        <v>333</v>
      </c>
      <c r="AF58" s="291" t="s">
        <v>334</v>
      </c>
      <c r="AG58" s="292"/>
      <c r="AH58" s="292"/>
      <c r="AI58" s="234"/>
    </row>
    <row r="59" spans="1:35" x14ac:dyDescent="0.2">
      <c r="A59" s="246" t="s">
        <v>69</v>
      </c>
      <c r="B59" s="246" t="s">
        <v>335</v>
      </c>
      <c r="C59" s="246" t="s">
        <v>336</v>
      </c>
      <c r="D59" s="246" t="s">
        <v>336</v>
      </c>
      <c r="E59" s="249" t="s">
        <v>244</v>
      </c>
      <c r="F59" s="249" t="s">
        <v>244</v>
      </c>
      <c r="G59" s="249" t="s">
        <v>311</v>
      </c>
      <c r="H59" s="249" t="s">
        <v>337</v>
      </c>
      <c r="I59" s="249" t="s">
        <v>244</v>
      </c>
      <c r="J59" s="249" t="s">
        <v>338</v>
      </c>
      <c r="K59" s="249" t="s">
        <v>146</v>
      </c>
      <c r="L59" s="293" t="s">
        <v>339</v>
      </c>
      <c r="M59" s="293" t="s">
        <v>340</v>
      </c>
      <c r="N59" s="293" t="s">
        <v>97</v>
      </c>
      <c r="O59" s="293" t="s">
        <v>98</v>
      </c>
      <c r="P59" s="293" t="s">
        <v>341</v>
      </c>
      <c r="Q59" s="294" t="s">
        <v>342</v>
      </c>
      <c r="R59" s="294" t="s">
        <v>154</v>
      </c>
      <c r="S59" s="294" t="s">
        <v>342</v>
      </c>
      <c r="T59" s="294" t="s">
        <v>146</v>
      </c>
      <c r="U59" s="294" t="s">
        <v>343</v>
      </c>
      <c r="V59" s="294" t="s">
        <v>222</v>
      </c>
      <c r="W59" s="294" t="s">
        <v>344</v>
      </c>
      <c r="X59" s="294" t="s">
        <v>342</v>
      </c>
      <c r="Y59" s="241" t="s">
        <v>345</v>
      </c>
      <c r="Z59" s="294" t="s">
        <v>342</v>
      </c>
      <c r="AA59" s="294" t="s">
        <v>346</v>
      </c>
      <c r="AB59" s="295" t="s">
        <v>347</v>
      </c>
      <c r="AC59" s="295" t="s">
        <v>348</v>
      </c>
      <c r="AD59" s="295" t="s">
        <v>349</v>
      </c>
      <c r="AE59" s="295" t="s">
        <v>350</v>
      </c>
      <c r="AF59" s="295" t="s">
        <v>351</v>
      </c>
      <c r="AG59" s="296" t="s">
        <v>352</v>
      </c>
      <c r="AH59" s="296" t="s">
        <v>353</v>
      </c>
      <c r="AI59" s="297" t="s">
        <v>310</v>
      </c>
    </row>
    <row r="60" spans="1:35" x14ac:dyDescent="0.2">
      <c r="A60" s="123">
        <f>E1</f>
        <v>2019</v>
      </c>
      <c r="B60" s="123">
        <f t="shared" ref="B60:B74" si="8">A60-$E$1+1</f>
        <v>1</v>
      </c>
      <c r="C60" s="298">
        <f>I31</f>
        <v>21</v>
      </c>
      <c r="D60" s="298">
        <f>J31</f>
        <v>21</v>
      </c>
      <c r="E60" s="299">
        <f t="shared" ref="E60:E74" si="9">SUMPRODUCT($E$6:$E$30,$F$6:$F$30,(1-$I$6:$I$30),(1+$G$6:$G$30)^(B60-1))</f>
        <v>1200000</v>
      </c>
      <c r="F60" s="299">
        <f t="shared" ref="F60:F74" si="10">SUMPRODUCT($E$6:$E$30,$F$6:$F$30,(1-$H$6:$H$30),(1-$I$6:$I$30),(1+$G$6:$G$30)^(B60-1))</f>
        <v>600000</v>
      </c>
      <c r="G60" s="92">
        <f>$C$35</f>
        <v>600000</v>
      </c>
      <c r="H60" s="92">
        <f t="shared" ref="H60:H74" si="11">(C60&lt;=1)*$C$36</f>
        <v>0</v>
      </c>
      <c r="I60" s="92">
        <f t="shared" ref="I60:I74" si="12">MAX(F60-G60-H60,0)</f>
        <v>0</v>
      </c>
      <c r="J60" s="193">
        <f t="shared" ref="J60:J74" si="13">VLOOKUP(A60,$J$36:$K$52,2,FALSE)</f>
        <v>0.85000000000000009</v>
      </c>
      <c r="K60" s="92">
        <f t="shared" ref="K60:K74" si="14">I60*J60</f>
        <v>0</v>
      </c>
      <c r="L60" s="67">
        <f t="shared" ref="L60:L74" si="15">IF(OR(C60&gt;=3,D60&gt;=2),2,1)</f>
        <v>2</v>
      </c>
      <c r="M60" s="92">
        <f t="shared" ref="M60:M74" si="16">MATCH(K60,$C$40:$C$45,1)</f>
        <v>1</v>
      </c>
      <c r="N60" s="141">
        <f t="shared" ref="N60:N74" si="17">CHOOSE($L60,INDEX($D$40:$D$45,$M60),INDEX($F$40:$F$45,$M60))</f>
        <v>6.0000000000000001E-3</v>
      </c>
      <c r="O60" s="92">
        <f t="shared" ref="O60:O74" si="18">CHOOSE($L60,INDEX($E$40:$E$45,$M60),INDEX($G$40:$G$45,$M60))</f>
        <v>0</v>
      </c>
      <c r="P60" s="92">
        <f t="shared" ref="P60:P74" si="19">K60*N60-O60</f>
        <v>0</v>
      </c>
      <c r="Q60" s="92">
        <f t="shared" ref="Q60:Q74" si="20">INDEX($K$31:$Y$31,B60)</f>
        <v>1125</v>
      </c>
      <c r="R60" s="125">
        <f t="shared" ref="R60:R74" si="21">VLOOKUP(A60,$N$36:$O$52,2,FALSE)</f>
        <v>0.6</v>
      </c>
      <c r="S60" s="92">
        <f t="shared" ref="S60:S74" si="22">I60*J60*R60*0.4%</f>
        <v>0</v>
      </c>
      <c r="T60" s="92">
        <f t="shared" ref="T60:T74" si="23">F60*R60</f>
        <v>360000</v>
      </c>
      <c r="U60" s="67">
        <f t="shared" ref="U60:U74" si="24">MATCH(T60,$R$36:$R$39,1)</f>
        <v>4</v>
      </c>
      <c r="V60" s="141">
        <f>INDEX($S$36:$S$39,U60)</f>
        <v>4.0000000000000001E-3</v>
      </c>
      <c r="W60" s="92">
        <f t="shared" ref="W60:W74" si="25">INDEX($T$36:$T$39,U60)</f>
        <v>630</v>
      </c>
      <c r="X60" s="92">
        <f t="shared" ref="X60:X74" si="26">T60*V60-W60</f>
        <v>810</v>
      </c>
      <c r="Y60" s="300">
        <f t="shared" ref="Y60:Y74" si="27">IFERROR(S60/X60,)</f>
        <v>0</v>
      </c>
      <c r="Z60" s="92">
        <f t="shared" ref="Z60:Z74" si="28">Q60*Y60</f>
        <v>0</v>
      </c>
      <c r="AA60" s="92">
        <f t="shared" ref="AA60:AA74" si="29">P60-Z60</f>
        <v>0</v>
      </c>
      <c r="AB60" s="142">
        <f t="shared" ref="AB60" si="30">Q60</f>
        <v>1125</v>
      </c>
      <c r="AC60" s="142">
        <f>AA60</f>
        <v>0</v>
      </c>
      <c r="AD60" s="259">
        <f t="shared" ref="AD60:AD74" si="31">SUM(AB60:AC60)*150%</f>
        <v>1687.5</v>
      </c>
      <c r="AE60" s="259">
        <f t="shared" ref="AE60:AE74" si="32">MAX(AA60-S60-AD60,0)</f>
        <v>0</v>
      </c>
      <c r="AF60" s="259">
        <f t="shared" ref="AF60:AF74" si="33">AA60-AE60</f>
        <v>0</v>
      </c>
      <c r="AG60" s="125">
        <f>$R$42</f>
        <v>0.2</v>
      </c>
      <c r="AH60" s="92">
        <f t="shared" ref="AH60:AH74" si="34">AF60*AG60</f>
        <v>0</v>
      </c>
      <c r="AI60" s="92">
        <f t="shared" ref="AI60:AI74" si="35">AF60+AH60</f>
        <v>0</v>
      </c>
    </row>
    <row r="61" spans="1:35" x14ac:dyDescent="0.2">
      <c r="A61" s="123">
        <f>A60+1</f>
        <v>2020</v>
      </c>
      <c r="B61" s="123">
        <f t="shared" si="8"/>
        <v>2</v>
      </c>
      <c r="C61" s="298">
        <f>C60</f>
        <v>21</v>
      </c>
      <c r="D61" s="298">
        <f>D60</f>
        <v>21</v>
      </c>
      <c r="E61" s="299">
        <f t="shared" si="9"/>
        <v>1320000</v>
      </c>
      <c r="F61" s="299">
        <f t="shared" si="10"/>
        <v>660000</v>
      </c>
      <c r="G61" s="92">
        <f>$C$35</f>
        <v>600000</v>
      </c>
      <c r="H61" s="92">
        <f t="shared" si="11"/>
        <v>0</v>
      </c>
      <c r="I61" s="92">
        <f t="shared" si="12"/>
        <v>60000</v>
      </c>
      <c r="J61" s="193">
        <f t="shared" si="13"/>
        <v>0.90000000000000013</v>
      </c>
      <c r="K61" s="92">
        <f t="shared" si="14"/>
        <v>54000.000000000007</v>
      </c>
      <c r="L61" s="67">
        <f t="shared" si="15"/>
        <v>2</v>
      </c>
      <c r="M61" s="92">
        <f t="shared" si="16"/>
        <v>1</v>
      </c>
      <c r="N61" s="141">
        <f t="shared" si="17"/>
        <v>6.0000000000000001E-3</v>
      </c>
      <c r="O61" s="92">
        <f t="shared" si="18"/>
        <v>0</v>
      </c>
      <c r="P61" s="92">
        <f t="shared" si="19"/>
        <v>324.00000000000006</v>
      </c>
      <c r="Q61" s="92">
        <f t="shared" si="20"/>
        <v>1269</v>
      </c>
      <c r="R61" s="125">
        <f t="shared" si="21"/>
        <v>0.6</v>
      </c>
      <c r="S61" s="92">
        <f t="shared" si="22"/>
        <v>129.60000000000002</v>
      </c>
      <c r="T61" s="92">
        <f t="shared" si="23"/>
        <v>396000</v>
      </c>
      <c r="U61" s="67">
        <f t="shared" si="24"/>
        <v>4</v>
      </c>
      <c r="V61" s="141">
        <f t="shared" ref="V61:V74" si="36">INDEX($S$36:$S$39,U61)</f>
        <v>4.0000000000000001E-3</v>
      </c>
      <c r="W61" s="92">
        <f t="shared" si="25"/>
        <v>630</v>
      </c>
      <c r="X61" s="92">
        <f t="shared" si="26"/>
        <v>954</v>
      </c>
      <c r="Y61" s="125">
        <f t="shared" si="27"/>
        <v>0.13584905660377361</v>
      </c>
      <c r="Z61" s="92">
        <f t="shared" si="28"/>
        <v>172.39245283018872</v>
      </c>
      <c r="AA61" s="92">
        <f t="shared" si="29"/>
        <v>151.60754716981134</v>
      </c>
      <c r="AB61" s="92">
        <f t="shared" ref="AB61:AB74" si="37">Q60</f>
        <v>1125</v>
      </c>
      <c r="AC61" s="92">
        <f t="shared" ref="AC61:AC74" si="38">AA60</f>
        <v>0</v>
      </c>
      <c r="AD61" s="259">
        <f t="shared" si="31"/>
        <v>1687.5</v>
      </c>
      <c r="AE61" s="259">
        <f t="shared" si="32"/>
        <v>0</v>
      </c>
      <c r="AF61" s="259">
        <f t="shared" si="33"/>
        <v>151.60754716981134</v>
      </c>
      <c r="AG61" s="125">
        <f>$R$42</f>
        <v>0.2</v>
      </c>
      <c r="AH61" s="92">
        <f t="shared" si="34"/>
        <v>30.321509433962269</v>
      </c>
      <c r="AI61" s="92">
        <f t="shared" si="35"/>
        <v>181.9290566037736</v>
      </c>
    </row>
    <row r="62" spans="1:35" x14ac:dyDescent="0.2">
      <c r="A62" s="123">
        <f t="shared" ref="A62:A74" si="39">A61+1</f>
        <v>2021</v>
      </c>
      <c r="B62" s="123">
        <f t="shared" si="8"/>
        <v>3</v>
      </c>
      <c r="C62" s="298">
        <f t="shared" ref="C62:D74" si="40">C61</f>
        <v>21</v>
      </c>
      <c r="D62" s="298">
        <f t="shared" si="40"/>
        <v>21</v>
      </c>
      <c r="E62" s="299">
        <f t="shared" si="9"/>
        <v>1452000.0000000002</v>
      </c>
      <c r="F62" s="299">
        <f t="shared" si="10"/>
        <v>726000.00000000012</v>
      </c>
      <c r="G62" s="92">
        <f t="shared" ref="G62:G74" si="41">$C$35</f>
        <v>600000</v>
      </c>
      <c r="H62" s="92">
        <f t="shared" si="11"/>
        <v>0</v>
      </c>
      <c r="I62" s="92">
        <f t="shared" si="12"/>
        <v>126000.00000000012</v>
      </c>
      <c r="J62" s="193">
        <f t="shared" si="13"/>
        <v>0.95000000000000018</v>
      </c>
      <c r="K62" s="92">
        <f t="shared" si="14"/>
        <v>119700.00000000013</v>
      </c>
      <c r="L62" s="67">
        <f t="shared" si="15"/>
        <v>2</v>
      </c>
      <c r="M62" s="92">
        <f t="shared" si="16"/>
        <v>1</v>
      </c>
      <c r="N62" s="141">
        <f t="shared" si="17"/>
        <v>6.0000000000000001E-3</v>
      </c>
      <c r="O62" s="92">
        <f t="shared" si="18"/>
        <v>0</v>
      </c>
      <c r="P62" s="92">
        <f t="shared" si="19"/>
        <v>718.20000000000084</v>
      </c>
      <c r="Q62" s="92">
        <f t="shared" si="20"/>
        <v>1427.4000000000003</v>
      </c>
      <c r="R62" s="125">
        <f t="shared" si="21"/>
        <v>0.6</v>
      </c>
      <c r="S62" s="92">
        <f t="shared" si="22"/>
        <v>287.28000000000031</v>
      </c>
      <c r="T62" s="92">
        <f t="shared" si="23"/>
        <v>435600.00000000006</v>
      </c>
      <c r="U62" s="67">
        <f t="shared" si="24"/>
        <v>4</v>
      </c>
      <c r="V62" s="141">
        <f t="shared" si="36"/>
        <v>4.0000000000000001E-3</v>
      </c>
      <c r="W62" s="92">
        <f t="shared" si="25"/>
        <v>630</v>
      </c>
      <c r="X62" s="92">
        <f t="shared" si="26"/>
        <v>1112.4000000000003</v>
      </c>
      <c r="Y62" s="125">
        <f t="shared" si="27"/>
        <v>0.25825242718446623</v>
      </c>
      <c r="Z62" s="92">
        <f t="shared" si="28"/>
        <v>368.62951456310719</v>
      </c>
      <c r="AA62" s="92">
        <f t="shared" si="29"/>
        <v>349.57048543689365</v>
      </c>
      <c r="AB62" s="92">
        <f t="shared" si="37"/>
        <v>1269</v>
      </c>
      <c r="AC62" s="92">
        <f t="shared" si="38"/>
        <v>151.60754716981134</v>
      </c>
      <c r="AD62" s="259">
        <f t="shared" si="31"/>
        <v>2130.9113207547171</v>
      </c>
      <c r="AE62" s="259">
        <f t="shared" si="32"/>
        <v>0</v>
      </c>
      <c r="AF62" s="259">
        <f t="shared" si="33"/>
        <v>349.57048543689365</v>
      </c>
      <c r="AG62" s="125">
        <f t="shared" ref="AG62:AG74" si="42">$R$42</f>
        <v>0.2</v>
      </c>
      <c r="AH62" s="92">
        <f t="shared" si="34"/>
        <v>69.914097087378735</v>
      </c>
      <c r="AI62" s="92">
        <f t="shared" si="35"/>
        <v>419.48458252427235</v>
      </c>
    </row>
    <row r="63" spans="1:35" x14ac:dyDescent="0.2">
      <c r="A63" s="123">
        <f t="shared" si="39"/>
        <v>2022</v>
      </c>
      <c r="B63" s="123">
        <f t="shared" si="8"/>
        <v>4</v>
      </c>
      <c r="C63" s="298">
        <f t="shared" si="40"/>
        <v>21</v>
      </c>
      <c r="D63" s="298">
        <f t="shared" si="40"/>
        <v>21</v>
      </c>
      <c r="E63" s="299">
        <f t="shared" si="9"/>
        <v>1597200.0000000005</v>
      </c>
      <c r="F63" s="299">
        <f t="shared" si="10"/>
        <v>798600.00000000023</v>
      </c>
      <c r="G63" s="92">
        <f t="shared" si="41"/>
        <v>600000</v>
      </c>
      <c r="H63" s="92">
        <f t="shared" si="11"/>
        <v>0</v>
      </c>
      <c r="I63" s="92">
        <f t="shared" si="12"/>
        <v>198600.00000000023</v>
      </c>
      <c r="J63" s="193">
        <f t="shared" si="13"/>
        <v>1.0000000000000002</v>
      </c>
      <c r="K63" s="92">
        <f t="shared" si="14"/>
        <v>198600.00000000029</v>
      </c>
      <c r="L63" s="67">
        <f t="shared" si="15"/>
        <v>2</v>
      </c>
      <c r="M63" s="92">
        <f t="shared" si="16"/>
        <v>1</v>
      </c>
      <c r="N63" s="141">
        <f t="shared" si="17"/>
        <v>6.0000000000000001E-3</v>
      </c>
      <c r="O63" s="92">
        <f t="shared" si="18"/>
        <v>0</v>
      </c>
      <c r="P63" s="92">
        <f t="shared" si="19"/>
        <v>1191.6000000000017</v>
      </c>
      <c r="Q63" s="92">
        <f t="shared" si="20"/>
        <v>1601.6400000000006</v>
      </c>
      <c r="R63" s="125">
        <f t="shared" si="21"/>
        <v>0.6</v>
      </c>
      <c r="S63" s="92">
        <f t="shared" si="22"/>
        <v>476.64000000000073</v>
      </c>
      <c r="T63" s="92">
        <f t="shared" si="23"/>
        <v>479160.00000000012</v>
      </c>
      <c r="U63" s="67">
        <f t="shared" si="24"/>
        <v>4</v>
      </c>
      <c r="V63" s="141">
        <f t="shared" si="36"/>
        <v>4.0000000000000001E-3</v>
      </c>
      <c r="W63" s="92">
        <f t="shared" si="25"/>
        <v>630</v>
      </c>
      <c r="X63" s="92">
        <f t="shared" si="26"/>
        <v>1286.6400000000006</v>
      </c>
      <c r="Y63" s="125">
        <f t="shared" si="27"/>
        <v>0.37045327364297748</v>
      </c>
      <c r="Z63" s="92">
        <f t="shared" si="28"/>
        <v>593.33278119753868</v>
      </c>
      <c r="AA63" s="92">
        <f t="shared" si="29"/>
        <v>598.26721880246305</v>
      </c>
      <c r="AB63" s="92">
        <f t="shared" si="37"/>
        <v>1427.4000000000003</v>
      </c>
      <c r="AC63" s="92">
        <f t="shared" si="38"/>
        <v>349.57048543689365</v>
      </c>
      <c r="AD63" s="259">
        <f t="shared" si="31"/>
        <v>2665.4557281553411</v>
      </c>
      <c r="AE63" s="259">
        <f t="shared" si="32"/>
        <v>0</v>
      </c>
      <c r="AF63" s="259">
        <f t="shared" si="33"/>
        <v>598.26721880246305</v>
      </c>
      <c r="AG63" s="125">
        <f t="shared" si="42"/>
        <v>0.2</v>
      </c>
      <c r="AH63" s="92">
        <f t="shared" si="34"/>
        <v>119.65344376049262</v>
      </c>
      <c r="AI63" s="92">
        <f t="shared" si="35"/>
        <v>717.92066256295561</v>
      </c>
    </row>
    <row r="64" spans="1:35" x14ac:dyDescent="0.2">
      <c r="A64" s="123">
        <f t="shared" si="39"/>
        <v>2023</v>
      </c>
      <c r="B64" s="123">
        <f t="shared" si="8"/>
        <v>5</v>
      </c>
      <c r="C64" s="298">
        <f t="shared" si="40"/>
        <v>21</v>
      </c>
      <c r="D64" s="298">
        <f t="shared" si="40"/>
        <v>21</v>
      </c>
      <c r="E64" s="299">
        <f t="shared" si="9"/>
        <v>1756920.0000000005</v>
      </c>
      <c r="F64" s="299">
        <f t="shared" si="10"/>
        <v>878460.00000000023</v>
      </c>
      <c r="G64" s="92">
        <f t="shared" si="41"/>
        <v>600000</v>
      </c>
      <c r="H64" s="92">
        <f t="shared" si="11"/>
        <v>0</v>
      </c>
      <c r="I64" s="92">
        <f t="shared" si="12"/>
        <v>278460.00000000023</v>
      </c>
      <c r="J64" s="193">
        <f t="shared" si="13"/>
        <v>1.0000000000000002</v>
      </c>
      <c r="K64" s="92">
        <f t="shared" si="14"/>
        <v>278460.00000000029</v>
      </c>
      <c r="L64" s="67">
        <f t="shared" si="15"/>
        <v>2</v>
      </c>
      <c r="M64" s="92">
        <f t="shared" si="16"/>
        <v>1</v>
      </c>
      <c r="N64" s="141">
        <f t="shared" si="17"/>
        <v>6.0000000000000001E-3</v>
      </c>
      <c r="O64" s="92">
        <f t="shared" si="18"/>
        <v>0</v>
      </c>
      <c r="P64" s="92">
        <f t="shared" si="19"/>
        <v>1670.7600000000018</v>
      </c>
      <c r="Q64" s="92">
        <f t="shared" si="20"/>
        <v>1793.3040000000005</v>
      </c>
      <c r="R64" s="125">
        <f t="shared" si="21"/>
        <v>0.6</v>
      </c>
      <c r="S64" s="92">
        <f t="shared" si="22"/>
        <v>668.30400000000066</v>
      </c>
      <c r="T64" s="92">
        <f t="shared" si="23"/>
        <v>527076.00000000012</v>
      </c>
      <c r="U64" s="67">
        <f t="shared" si="24"/>
        <v>4</v>
      </c>
      <c r="V64" s="141">
        <f t="shared" si="36"/>
        <v>4.0000000000000001E-3</v>
      </c>
      <c r="W64" s="92">
        <f t="shared" si="25"/>
        <v>630</v>
      </c>
      <c r="X64" s="92">
        <f t="shared" si="26"/>
        <v>1478.3040000000005</v>
      </c>
      <c r="Y64" s="125">
        <f t="shared" si="27"/>
        <v>0.45207481005260108</v>
      </c>
      <c r="Z64" s="92">
        <f t="shared" si="28"/>
        <v>810.70756516657002</v>
      </c>
      <c r="AA64" s="92">
        <f t="shared" si="29"/>
        <v>860.05243483343179</v>
      </c>
      <c r="AB64" s="92">
        <f t="shared" si="37"/>
        <v>1601.6400000000006</v>
      </c>
      <c r="AC64" s="92">
        <f t="shared" si="38"/>
        <v>598.26721880246305</v>
      </c>
      <c r="AD64" s="259">
        <f t="shared" si="31"/>
        <v>3299.8608282036957</v>
      </c>
      <c r="AE64" s="259">
        <f t="shared" si="32"/>
        <v>0</v>
      </c>
      <c r="AF64" s="259">
        <f t="shared" si="33"/>
        <v>860.05243483343179</v>
      </c>
      <c r="AG64" s="125">
        <f t="shared" si="42"/>
        <v>0.2</v>
      </c>
      <c r="AH64" s="92">
        <f t="shared" si="34"/>
        <v>172.01048696668636</v>
      </c>
      <c r="AI64" s="92">
        <f t="shared" si="35"/>
        <v>1032.0629218001181</v>
      </c>
    </row>
    <row r="65" spans="1:35" x14ac:dyDescent="0.2">
      <c r="A65" s="123">
        <f t="shared" si="39"/>
        <v>2024</v>
      </c>
      <c r="B65" s="123">
        <f t="shared" si="8"/>
        <v>6</v>
      </c>
      <c r="C65" s="298">
        <f t="shared" si="40"/>
        <v>21</v>
      </c>
      <c r="D65" s="298">
        <f t="shared" si="40"/>
        <v>21</v>
      </c>
      <c r="E65" s="299">
        <f t="shared" si="9"/>
        <v>1932612.0000000007</v>
      </c>
      <c r="F65" s="299">
        <f t="shared" si="10"/>
        <v>966306.00000000035</v>
      </c>
      <c r="G65" s="92">
        <f t="shared" si="41"/>
        <v>600000</v>
      </c>
      <c r="H65" s="92">
        <f t="shared" si="11"/>
        <v>0</v>
      </c>
      <c r="I65" s="92">
        <f t="shared" si="12"/>
        <v>366306.00000000035</v>
      </c>
      <c r="J65" s="193">
        <f t="shared" si="13"/>
        <v>1.0000000000000002</v>
      </c>
      <c r="K65" s="92">
        <f t="shared" si="14"/>
        <v>366306.00000000041</v>
      </c>
      <c r="L65" s="67">
        <f t="shared" si="15"/>
        <v>2</v>
      </c>
      <c r="M65" s="92">
        <f t="shared" si="16"/>
        <v>2</v>
      </c>
      <c r="N65" s="141">
        <f t="shared" si="17"/>
        <v>8.9999999999999993E-3</v>
      </c>
      <c r="O65" s="92">
        <f t="shared" si="18"/>
        <v>900</v>
      </c>
      <c r="P65" s="92">
        <f t="shared" si="19"/>
        <v>2396.7540000000035</v>
      </c>
      <c r="Q65" s="92">
        <f t="shared" si="20"/>
        <v>2004.1344000000008</v>
      </c>
      <c r="R65" s="125">
        <f t="shared" si="21"/>
        <v>0.6</v>
      </c>
      <c r="S65" s="92">
        <f t="shared" si="22"/>
        <v>879.13440000000094</v>
      </c>
      <c r="T65" s="92">
        <f t="shared" si="23"/>
        <v>579783.60000000021</v>
      </c>
      <c r="U65" s="67">
        <f t="shared" si="24"/>
        <v>4</v>
      </c>
      <c r="V65" s="141">
        <f t="shared" si="36"/>
        <v>4.0000000000000001E-3</v>
      </c>
      <c r="W65" s="92">
        <f t="shared" si="25"/>
        <v>630</v>
      </c>
      <c r="X65" s="92">
        <f t="shared" si="26"/>
        <v>1689.1344000000008</v>
      </c>
      <c r="Y65" s="125">
        <f t="shared" si="27"/>
        <v>0.5204644461684047</v>
      </c>
      <c r="Z65" s="92">
        <f t="shared" si="28"/>
        <v>1043.0807005430486</v>
      </c>
      <c r="AA65" s="92">
        <f t="shared" si="29"/>
        <v>1353.673299456955</v>
      </c>
      <c r="AB65" s="92">
        <f t="shared" si="37"/>
        <v>1793.3040000000005</v>
      </c>
      <c r="AC65" s="92">
        <f t="shared" si="38"/>
        <v>860.05243483343179</v>
      </c>
      <c r="AD65" s="259">
        <f t="shared" si="31"/>
        <v>3980.0346522501482</v>
      </c>
      <c r="AE65" s="259">
        <f t="shared" si="32"/>
        <v>0</v>
      </c>
      <c r="AF65" s="259">
        <f t="shared" si="33"/>
        <v>1353.673299456955</v>
      </c>
      <c r="AG65" s="125">
        <f t="shared" si="42"/>
        <v>0.2</v>
      </c>
      <c r="AH65" s="92">
        <f t="shared" si="34"/>
        <v>270.734659891391</v>
      </c>
      <c r="AI65" s="92">
        <f t="shared" si="35"/>
        <v>1624.4079593483459</v>
      </c>
    </row>
    <row r="66" spans="1:35" x14ac:dyDescent="0.2">
      <c r="A66" s="123">
        <f t="shared" si="39"/>
        <v>2025</v>
      </c>
      <c r="B66" s="123">
        <f t="shared" si="8"/>
        <v>7</v>
      </c>
      <c r="C66" s="298">
        <f t="shared" si="40"/>
        <v>21</v>
      </c>
      <c r="D66" s="298">
        <f t="shared" si="40"/>
        <v>21</v>
      </c>
      <c r="E66" s="299">
        <f t="shared" si="9"/>
        <v>2125873.2000000011</v>
      </c>
      <c r="F66" s="299">
        <f t="shared" si="10"/>
        <v>1062936.6000000006</v>
      </c>
      <c r="G66" s="92">
        <f t="shared" si="41"/>
        <v>600000</v>
      </c>
      <c r="H66" s="92">
        <f t="shared" si="11"/>
        <v>0</v>
      </c>
      <c r="I66" s="92">
        <f t="shared" si="12"/>
        <v>462936.60000000056</v>
      </c>
      <c r="J66" s="193">
        <f t="shared" si="13"/>
        <v>1.0000000000000002</v>
      </c>
      <c r="K66" s="92">
        <f t="shared" si="14"/>
        <v>462936.60000000068</v>
      </c>
      <c r="L66" s="67">
        <f t="shared" si="15"/>
        <v>2</v>
      </c>
      <c r="M66" s="92">
        <f t="shared" si="16"/>
        <v>2</v>
      </c>
      <c r="N66" s="141">
        <f t="shared" si="17"/>
        <v>8.9999999999999993E-3</v>
      </c>
      <c r="O66" s="92">
        <f t="shared" si="18"/>
        <v>900</v>
      </c>
      <c r="P66" s="92">
        <f t="shared" si="19"/>
        <v>3266.4294000000054</v>
      </c>
      <c r="Q66" s="92">
        <f t="shared" si="20"/>
        <v>2236.0478400000011</v>
      </c>
      <c r="R66" s="125">
        <f t="shared" si="21"/>
        <v>0.6</v>
      </c>
      <c r="S66" s="92">
        <f t="shared" si="22"/>
        <v>1111.0478400000015</v>
      </c>
      <c r="T66" s="92">
        <f t="shared" si="23"/>
        <v>637761.96000000031</v>
      </c>
      <c r="U66" s="67">
        <f t="shared" si="24"/>
        <v>4</v>
      </c>
      <c r="V66" s="141">
        <f t="shared" si="36"/>
        <v>4.0000000000000001E-3</v>
      </c>
      <c r="W66" s="92">
        <f t="shared" si="25"/>
        <v>630</v>
      </c>
      <c r="X66" s="92">
        <f t="shared" si="26"/>
        <v>1921.0478400000011</v>
      </c>
      <c r="Y66" s="125">
        <f t="shared" si="27"/>
        <v>0.57835511269724593</v>
      </c>
      <c r="Z66" s="92">
        <f t="shared" si="28"/>
        <v>1293.229700499634</v>
      </c>
      <c r="AA66" s="92">
        <f t="shared" si="29"/>
        <v>1973.1996995003715</v>
      </c>
      <c r="AB66" s="92">
        <f t="shared" si="37"/>
        <v>2004.1344000000008</v>
      </c>
      <c r="AC66" s="92">
        <f t="shared" si="38"/>
        <v>1353.673299456955</v>
      </c>
      <c r="AD66" s="259">
        <f t="shared" si="31"/>
        <v>5036.7115491854329</v>
      </c>
      <c r="AE66" s="259">
        <f t="shared" si="32"/>
        <v>0</v>
      </c>
      <c r="AF66" s="259">
        <f t="shared" si="33"/>
        <v>1973.1996995003715</v>
      </c>
      <c r="AG66" s="125">
        <f t="shared" si="42"/>
        <v>0.2</v>
      </c>
      <c r="AH66" s="92">
        <f t="shared" si="34"/>
        <v>394.6399399000743</v>
      </c>
      <c r="AI66" s="92">
        <f t="shared" si="35"/>
        <v>2367.8396394004458</v>
      </c>
    </row>
    <row r="67" spans="1:35" x14ac:dyDescent="0.2">
      <c r="A67" s="123">
        <f t="shared" si="39"/>
        <v>2026</v>
      </c>
      <c r="B67" s="123">
        <f t="shared" si="8"/>
        <v>8</v>
      </c>
      <c r="C67" s="298">
        <f t="shared" si="40"/>
        <v>21</v>
      </c>
      <c r="D67" s="298">
        <f t="shared" si="40"/>
        <v>21</v>
      </c>
      <c r="E67" s="299">
        <f t="shared" si="9"/>
        <v>2338460.5200000014</v>
      </c>
      <c r="F67" s="299">
        <f t="shared" si="10"/>
        <v>1169230.2600000007</v>
      </c>
      <c r="G67" s="92">
        <f t="shared" si="41"/>
        <v>600000</v>
      </c>
      <c r="H67" s="92">
        <f t="shared" si="11"/>
        <v>0</v>
      </c>
      <c r="I67" s="92">
        <f t="shared" si="12"/>
        <v>569230.26000000071</v>
      </c>
      <c r="J67" s="193">
        <f t="shared" si="13"/>
        <v>1.0000000000000002</v>
      </c>
      <c r="K67" s="92">
        <f t="shared" si="14"/>
        <v>569230.26000000082</v>
      </c>
      <c r="L67" s="67">
        <f t="shared" si="15"/>
        <v>2</v>
      </c>
      <c r="M67" s="92">
        <f t="shared" si="16"/>
        <v>2</v>
      </c>
      <c r="N67" s="141">
        <f t="shared" si="17"/>
        <v>8.9999999999999993E-3</v>
      </c>
      <c r="O67" s="92">
        <f t="shared" si="18"/>
        <v>900</v>
      </c>
      <c r="P67" s="92">
        <f t="shared" si="19"/>
        <v>4223.072340000007</v>
      </c>
      <c r="Q67" s="92">
        <f t="shared" si="20"/>
        <v>2491.1526240000017</v>
      </c>
      <c r="R67" s="125">
        <f t="shared" si="21"/>
        <v>0.6</v>
      </c>
      <c r="S67" s="92">
        <f t="shared" si="22"/>
        <v>1366.1526240000019</v>
      </c>
      <c r="T67" s="92">
        <f t="shared" si="23"/>
        <v>701538.15600000042</v>
      </c>
      <c r="U67" s="67">
        <f t="shared" si="24"/>
        <v>4</v>
      </c>
      <c r="V67" s="141">
        <f t="shared" si="36"/>
        <v>4.0000000000000001E-3</v>
      </c>
      <c r="W67" s="92">
        <f t="shared" si="25"/>
        <v>630</v>
      </c>
      <c r="X67" s="92">
        <f t="shared" si="26"/>
        <v>2176.1526240000017</v>
      </c>
      <c r="Y67" s="125">
        <f t="shared" si="27"/>
        <v>0.62778346009981001</v>
      </c>
      <c r="Z67" s="92">
        <f t="shared" si="28"/>
        <v>1563.9044139314421</v>
      </c>
      <c r="AA67" s="92">
        <f t="shared" si="29"/>
        <v>2659.1679260685651</v>
      </c>
      <c r="AB67" s="92">
        <f t="shared" si="37"/>
        <v>2236.0478400000011</v>
      </c>
      <c r="AC67" s="92">
        <f t="shared" si="38"/>
        <v>1973.1996995003715</v>
      </c>
      <c r="AD67" s="259">
        <f t="shared" si="31"/>
        <v>6313.8713092505595</v>
      </c>
      <c r="AE67" s="259">
        <f t="shared" si="32"/>
        <v>0</v>
      </c>
      <c r="AF67" s="259">
        <f t="shared" si="33"/>
        <v>2659.1679260685651</v>
      </c>
      <c r="AG67" s="125">
        <f t="shared" si="42"/>
        <v>0.2</v>
      </c>
      <c r="AH67" s="92">
        <f t="shared" si="34"/>
        <v>531.83358521371304</v>
      </c>
      <c r="AI67" s="92">
        <f t="shared" si="35"/>
        <v>3191.001511282278</v>
      </c>
    </row>
    <row r="68" spans="1:35" x14ac:dyDescent="0.2">
      <c r="A68" s="123">
        <f t="shared" si="39"/>
        <v>2027</v>
      </c>
      <c r="B68" s="123">
        <f t="shared" si="8"/>
        <v>9</v>
      </c>
      <c r="C68" s="298">
        <f t="shared" si="40"/>
        <v>21</v>
      </c>
      <c r="D68" s="298">
        <f t="shared" si="40"/>
        <v>21</v>
      </c>
      <c r="E68" s="299">
        <f t="shared" si="9"/>
        <v>2572306.5720000016</v>
      </c>
      <c r="F68" s="299">
        <f t="shared" si="10"/>
        <v>1286153.2860000008</v>
      </c>
      <c r="G68" s="92">
        <f t="shared" si="41"/>
        <v>600000</v>
      </c>
      <c r="H68" s="92">
        <f t="shared" si="11"/>
        <v>0</v>
      </c>
      <c r="I68" s="92">
        <f t="shared" si="12"/>
        <v>686153.28600000078</v>
      </c>
      <c r="J68" s="193">
        <f t="shared" si="13"/>
        <v>1.0000000000000002</v>
      </c>
      <c r="K68" s="92">
        <f t="shared" si="14"/>
        <v>686153.2860000009</v>
      </c>
      <c r="L68" s="67">
        <f t="shared" si="15"/>
        <v>2</v>
      </c>
      <c r="M68" s="92">
        <f t="shared" si="16"/>
        <v>3</v>
      </c>
      <c r="N68" s="141">
        <f t="shared" si="17"/>
        <v>1.2999999999999999E-2</v>
      </c>
      <c r="O68" s="92">
        <f t="shared" si="18"/>
        <v>3300</v>
      </c>
      <c r="P68" s="92">
        <f t="shared" si="19"/>
        <v>5619.9927180000104</v>
      </c>
      <c r="Q68" s="92">
        <f t="shared" si="20"/>
        <v>2771.7678864000018</v>
      </c>
      <c r="R68" s="125">
        <f t="shared" si="21"/>
        <v>0.6</v>
      </c>
      <c r="S68" s="92">
        <f t="shared" si="22"/>
        <v>1646.767886400002</v>
      </c>
      <c r="T68" s="92">
        <f t="shared" si="23"/>
        <v>771691.9716000004</v>
      </c>
      <c r="U68" s="67">
        <f t="shared" si="24"/>
        <v>4</v>
      </c>
      <c r="V68" s="141">
        <f t="shared" si="36"/>
        <v>4.0000000000000001E-3</v>
      </c>
      <c r="W68" s="92">
        <f t="shared" si="25"/>
        <v>630</v>
      </c>
      <c r="X68" s="92">
        <f t="shared" si="26"/>
        <v>2456.7678864000018</v>
      </c>
      <c r="Y68" s="125">
        <f t="shared" si="27"/>
        <v>0.67029852332247619</v>
      </c>
      <c r="Z68" s="92">
        <f t="shared" si="28"/>
        <v>1857.9119212465821</v>
      </c>
      <c r="AA68" s="92">
        <f t="shared" si="29"/>
        <v>3762.0807967534283</v>
      </c>
      <c r="AB68" s="92">
        <f t="shared" si="37"/>
        <v>2491.1526240000017</v>
      </c>
      <c r="AC68" s="92">
        <f t="shared" si="38"/>
        <v>2659.1679260685651</v>
      </c>
      <c r="AD68" s="259">
        <f t="shared" si="31"/>
        <v>7725.4808251028508</v>
      </c>
      <c r="AE68" s="259">
        <f t="shared" si="32"/>
        <v>0</v>
      </c>
      <c r="AF68" s="259">
        <f t="shared" si="33"/>
        <v>3762.0807967534283</v>
      </c>
      <c r="AG68" s="125">
        <f t="shared" si="42"/>
        <v>0.2</v>
      </c>
      <c r="AH68" s="92">
        <f t="shared" si="34"/>
        <v>752.41615935068569</v>
      </c>
      <c r="AI68" s="92">
        <f t="shared" si="35"/>
        <v>4514.4969561041144</v>
      </c>
    </row>
    <row r="69" spans="1:35" x14ac:dyDescent="0.2">
      <c r="A69" s="123">
        <f t="shared" si="39"/>
        <v>2028</v>
      </c>
      <c r="B69" s="123">
        <f t="shared" si="8"/>
        <v>10</v>
      </c>
      <c r="C69" s="298">
        <f t="shared" si="40"/>
        <v>21</v>
      </c>
      <c r="D69" s="298">
        <f t="shared" si="40"/>
        <v>21</v>
      </c>
      <c r="E69" s="299">
        <f t="shared" si="9"/>
        <v>2829537.2292000018</v>
      </c>
      <c r="F69" s="299">
        <f t="shared" si="10"/>
        <v>1414768.6146000009</v>
      </c>
      <c r="G69" s="92">
        <f t="shared" si="41"/>
        <v>600000</v>
      </c>
      <c r="H69" s="92">
        <f t="shared" si="11"/>
        <v>0</v>
      </c>
      <c r="I69" s="92">
        <f t="shared" si="12"/>
        <v>814768.6146000009</v>
      </c>
      <c r="J69" s="193">
        <f t="shared" si="13"/>
        <v>1.0000000000000002</v>
      </c>
      <c r="K69" s="92">
        <f t="shared" si="14"/>
        <v>814768.61460000114</v>
      </c>
      <c r="L69" s="67">
        <f t="shared" si="15"/>
        <v>2</v>
      </c>
      <c r="M69" s="92">
        <f t="shared" si="16"/>
        <v>3</v>
      </c>
      <c r="N69" s="141">
        <f t="shared" si="17"/>
        <v>1.2999999999999999E-2</v>
      </c>
      <c r="O69" s="92">
        <f t="shared" si="18"/>
        <v>3300</v>
      </c>
      <c r="P69" s="92">
        <f t="shared" si="19"/>
        <v>7291.9919898000135</v>
      </c>
      <c r="Q69" s="92">
        <f t="shared" si="20"/>
        <v>3080.444675040002</v>
      </c>
      <c r="R69" s="125">
        <f t="shared" si="21"/>
        <v>0.6</v>
      </c>
      <c r="S69" s="92">
        <f t="shared" si="22"/>
        <v>1955.4446750400027</v>
      </c>
      <c r="T69" s="92">
        <f t="shared" si="23"/>
        <v>848861.1687600005</v>
      </c>
      <c r="U69" s="67">
        <f t="shared" si="24"/>
        <v>4</v>
      </c>
      <c r="V69" s="141">
        <f t="shared" si="36"/>
        <v>4.0000000000000001E-3</v>
      </c>
      <c r="W69" s="92">
        <f t="shared" si="25"/>
        <v>630</v>
      </c>
      <c r="X69" s="92">
        <f t="shared" si="26"/>
        <v>2765.444675040002</v>
      </c>
      <c r="Y69" s="125">
        <f t="shared" si="27"/>
        <v>0.70709954630053029</v>
      </c>
      <c r="Z69" s="92">
        <f t="shared" si="28"/>
        <v>2178.1810321246699</v>
      </c>
      <c r="AA69" s="92">
        <f t="shared" si="29"/>
        <v>5113.8109576753432</v>
      </c>
      <c r="AB69" s="92">
        <f t="shared" si="37"/>
        <v>2771.7678864000018</v>
      </c>
      <c r="AC69" s="92">
        <f t="shared" si="38"/>
        <v>3762.0807967534283</v>
      </c>
      <c r="AD69" s="259">
        <f t="shared" si="31"/>
        <v>9800.7730247301442</v>
      </c>
      <c r="AE69" s="259">
        <f t="shared" si="32"/>
        <v>0</v>
      </c>
      <c r="AF69" s="259">
        <f t="shared" si="33"/>
        <v>5113.8109576753432</v>
      </c>
      <c r="AG69" s="125">
        <f t="shared" si="42"/>
        <v>0.2</v>
      </c>
      <c r="AH69" s="92">
        <f t="shared" si="34"/>
        <v>1022.7621915350687</v>
      </c>
      <c r="AI69" s="92">
        <f t="shared" si="35"/>
        <v>6136.5731492104114</v>
      </c>
    </row>
    <row r="70" spans="1:35" x14ac:dyDescent="0.2">
      <c r="A70" s="123">
        <f t="shared" si="39"/>
        <v>2029</v>
      </c>
      <c r="B70" s="123">
        <f t="shared" si="8"/>
        <v>11</v>
      </c>
      <c r="C70" s="298">
        <f t="shared" si="40"/>
        <v>21</v>
      </c>
      <c r="D70" s="298">
        <f t="shared" si="40"/>
        <v>21</v>
      </c>
      <c r="E70" s="299">
        <f t="shared" si="9"/>
        <v>3112490.9521200024</v>
      </c>
      <c r="F70" s="299">
        <f t="shared" si="10"/>
        <v>1556245.4760600012</v>
      </c>
      <c r="G70" s="92">
        <f t="shared" si="41"/>
        <v>600000</v>
      </c>
      <c r="H70" s="92">
        <f t="shared" si="11"/>
        <v>0</v>
      </c>
      <c r="I70" s="92">
        <f t="shared" si="12"/>
        <v>956245.47606000118</v>
      </c>
      <c r="J70" s="193">
        <f t="shared" si="13"/>
        <v>1.0000000000000002</v>
      </c>
      <c r="K70" s="92">
        <f t="shared" si="14"/>
        <v>956245.47606000141</v>
      </c>
      <c r="L70" s="67">
        <f t="shared" si="15"/>
        <v>2</v>
      </c>
      <c r="M70" s="92">
        <f t="shared" si="16"/>
        <v>3</v>
      </c>
      <c r="N70" s="141">
        <f t="shared" si="17"/>
        <v>1.2999999999999999E-2</v>
      </c>
      <c r="O70" s="92">
        <f t="shared" si="18"/>
        <v>3300</v>
      </c>
      <c r="P70" s="92">
        <f t="shared" si="19"/>
        <v>9131.1911887800179</v>
      </c>
      <c r="Q70" s="92">
        <f t="shared" si="20"/>
        <v>3419.9891425440028</v>
      </c>
      <c r="R70" s="125">
        <f t="shared" si="21"/>
        <v>0.6</v>
      </c>
      <c r="S70" s="92">
        <f t="shared" si="22"/>
        <v>2294.9891425440032</v>
      </c>
      <c r="T70" s="92">
        <f t="shared" si="23"/>
        <v>933747.28563600068</v>
      </c>
      <c r="U70" s="67">
        <f t="shared" si="24"/>
        <v>4</v>
      </c>
      <c r="V70" s="141">
        <f t="shared" si="36"/>
        <v>4.0000000000000001E-3</v>
      </c>
      <c r="W70" s="92">
        <f t="shared" si="25"/>
        <v>630</v>
      </c>
      <c r="X70" s="92">
        <f t="shared" si="26"/>
        <v>3104.9891425440028</v>
      </c>
      <c r="Y70" s="125">
        <f t="shared" si="27"/>
        <v>0.73912952257979736</v>
      </c>
      <c r="Z70" s="92">
        <f t="shared" si="28"/>
        <v>2527.8149421566395</v>
      </c>
      <c r="AA70" s="92">
        <f t="shared" si="29"/>
        <v>6603.3762466233784</v>
      </c>
      <c r="AB70" s="92">
        <f t="shared" si="37"/>
        <v>3080.444675040002</v>
      </c>
      <c r="AC70" s="92">
        <f t="shared" si="38"/>
        <v>5113.8109576753432</v>
      </c>
      <c r="AD70" s="259">
        <f t="shared" si="31"/>
        <v>12291.383449073019</v>
      </c>
      <c r="AE70" s="259">
        <f t="shared" si="32"/>
        <v>0</v>
      </c>
      <c r="AF70" s="259">
        <f t="shared" si="33"/>
        <v>6603.3762466233784</v>
      </c>
      <c r="AG70" s="125">
        <f t="shared" si="42"/>
        <v>0.2</v>
      </c>
      <c r="AH70" s="92">
        <f t="shared" si="34"/>
        <v>1320.6752493246759</v>
      </c>
      <c r="AI70" s="92">
        <f t="shared" si="35"/>
        <v>7924.0514959480543</v>
      </c>
    </row>
    <row r="71" spans="1:35" x14ac:dyDescent="0.2">
      <c r="A71" s="123">
        <f t="shared" si="39"/>
        <v>2030</v>
      </c>
      <c r="B71" s="123">
        <f t="shared" si="8"/>
        <v>12</v>
      </c>
      <c r="C71" s="298">
        <f t="shared" si="40"/>
        <v>21</v>
      </c>
      <c r="D71" s="298">
        <f t="shared" si="40"/>
        <v>21</v>
      </c>
      <c r="E71" s="299">
        <f t="shared" si="9"/>
        <v>3423740.0473320028</v>
      </c>
      <c r="F71" s="299">
        <f t="shared" si="10"/>
        <v>1711870.0236660014</v>
      </c>
      <c r="G71" s="92">
        <f t="shared" si="41"/>
        <v>600000</v>
      </c>
      <c r="H71" s="92">
        <f t="shared" si="11"/>
        <v>0</v>
      </c>
      <c r="I71" s="92">
        <f t="shared" si="12"/>
        <v>1111870.0236660014</v>
      </c>
      <c r="J71" s="193">
        <f t="shared" si="13"/>
        <v>1.0000000000000002</v>
      </c>
      <c r="K71" s="92">
        <f t="shared" si="14"/>
        <v>1111870.0236660016</v>
      </c>
      <c r="L71" s="67">
        <f t="shared" si="15"/>
        <v>2</v>
      </c>
      <c r="M71" s="92">
        <f t="shared" si="16"/>
        <v>3</v>
      </c>
      <c r="N71" s="141">
        <f t="shared" si="17"/>
        <v>1.2999999999999999E-2</v>
      </c>
      <c r="O71" s="92">
        <f t="shared" si="18"/>
        <v>3300</v>
      </c>
      <c r="P71" s="92">
        <f t="shared" si="19"/>
        <v>11154.310307658021</v>
      </c>
      <c r="Q71" s="92">
        <f t="shared" si="20"/>
        <v>3793.4880567984028</v>
      </c>
      <c r="R71" s="125">
        <f t="shared" si="21"/>
        <v>0.6</v>
      </c>
      <c r="S71" s="92">
        <f t="shared" si="22"/>
        <v>2668.4880567984037</v>
      </c>
      <c r="T71" s="92">
        <f t="shared" si="23"/>
        <v>1027122.0141996008</v>
      </c>
      <c r="U71" s="67">
        <f t="shared" si="24"/>
        <v>4</v>
      </c>
      <c r="V71" s="141">
        <f t="shared" si="36"/>
        <v>4.0000000000000001E-3</v>
      </c>
      <c r="W71" s="92">
        <f t="shared" si="25"/>
        <v>630</v>
      </c>
      <c r="X71" s="92">
        <f t="shared" si="26"/>
        <v>3478.4880567984028</v>
      </c>
      <c r="Y71" s="125">
        <f t="shared" si="27"/>
        <v>0.76714020954681028</v>
      </c>
      <c r="Z71" s="92">
        <f t="shared" si="28"/>
        <v>2910.1372228056489</v>
      </c>
      <c r="AA71" s="92">
        <f t="shared" si="29"/>
        <v>8244.173084852373</v>
      </c>
      <c r="AB71" s="92">
        <f t="shared" si="37"/>
        <v>3419.9891425440028</v>
      </c>
      <c r="AC71" s="92">
        <f t="shared" si="38"/>
        <v>6603.3762466233784</v>
      </c>
      <c r="AD71" s="259">
        <f t="shared" si="31"/>
        <v>15035.048083751073</v>
      </c>
      <c r="AE71" s="259">
        <f t="shared" si="32"/>
        <v>0</v>
      </c>
      <c r="AF71" s="259">
        <f t="shared" si="33"/>
        <v>8244.173084852373</v>
      </c>
      <c r="AG71" s="125">
        <f t="shared" si="42"/>
        <v>0.2</v>
      </c>
      <c r="AH71" s="92">
        <f t="shared" si="34"/>
        <v>1648.8346169704746</v>
      </c>
      <c r="AI71" s="92">
        <f t="shared" si="35"/>
        <v>9893.0077018228476</v>
      </c>
    </row>
    <row r="72" spans="1:35" x14ac:dyDescent="0.2">
      <c r="A72" s="123">
        <f t="shared" si="39"/>
        <v>2031</v>
      </c>
      <c r="B72" s="123">
        <f t="shared" si="8"/>
        <v>13</v>
      </c>
      <c r="C72" s="298">
        <f t="shared" si="40"/>
        <v>21</v>
      </c>
      <c r="D72" s="298">
        <f t="shared" si="40"/>
        <v>21</v>
      </c>
      <c r="E72" s="299">
        <f t="shared" si="9"/>
        <v>3766114.052065203</v>
      </c>
      <c r="F72" s="299">
        <f t="shared" si="10"/>
        <v>1883057.0260326015</v>
      </c>
      <c r="G72" s="92">
        <f t="shared" si="41"/>
        <v>600000</v>
      </c>
      <c r="H72" s="92">
        <f t="shared" si="11"/>
        <v>0</v>
      </c>
      <c r="I72" s="92">
        <f t="shared" si="12"/>
        <v>1283057.0260326015</v>
      </c>
      <c r="J72" s="193">
        <f t="shared" si="13"/>
        <v>1.0000000000000002</v>
      </c>
      <c r="K72" s="92">
        <f t="shared" si="14"/>
        <v>1283057.0260326017</v>
      </c>
      <c r="L72" s="67">
        <f t="shared" si="15"/>
        <v>2</v>
      </c>
      <c r="M72" s="92">
        <f t="shared" si="16"/>
        <v>4</v>
      </c>
      <c r="N72" s="141">
        <f t="shared" si="17"/>
        <v>1.7999999999999999E-2</v>
      </c>
      <c r="O72" s="92">
        <f t="shared" si="18"/>
        <v>9300</v>
      </c>
      <c r="P72" s="92">
        <f t="shared" si="19"/>
        <v>13795.026468586828</v>
      </c>
      <c r="Q72" s="92">
        <f t="shared" si="20"/>
        <v>4204.3368624782433</v>
      </c>
      <c r="R72" s="125">
        <f t="shared" si="21"/>
        <v>0.6</v>
      </c>
      <c r="S72" s="92">
        <f t="shared" si="22"/>
        <v>3079.3368624782443</v>
      </c>
      <c r="T72" s="92">
        <f t="shared" si="23"/>
        <v>1129834.2156195608</v>
      </c>
      <c r="U72" s="67">
        <f t="shared" si="24"/>
        <v>4</v>
      </c>
      <c r="V72" s="141">
        <f t="shared" si="36"/>
        <v>4.0000000000000001E-3</v>
      </c>
      <c r="W72" s="92">
        <f t="shared" si="25"/>
        <v>630</v>
      </c>
      <c r="X72" s="92">
        <f t="shared" si="26"/>
        <v>3889.3368624782433</v>
      </c>
      <c r="Y72" s="125">
        <f t="shared" si="27"/>
        <v>0.79173827605051528</v>
      </c>
      <c r="Z72" s="92">
        <f t="shared" si="28"/>
        <v>3328.7344194341567</v>
      </c>
      <c r="AA72" s="92">
        <f t="shared" si="29"/>
        <v>10466.292049152671</v>
      </c>
      <c r="AB72" s="92">
        <f t="shared" si="37"/>
        <v>3793.4880567984028</v>
      </c>
      <c r="AC72" s="92">
        <f t="shared" si="38"/>
        <v>8244.173084852373</v>
      </c>
      <c r="AD72" s="259">
        <f t="shared" si="31"/>
        <v>18056.491712476163</v>
      </c>
      <c r="AE72" s="259">
        <f t="shared" si="32"/>
        <v>0</v>
      </c>
      <c r="AF72" s="259">
        <f t="shared" si="33"/>
        <v>10466.292049152671</v>
      </c>
      <c r="AG72" s="125">
        <f t="shared" si="42"/>
        <v>0.2</v>
      </c>
      <c r="AH72" s="92">
        <f t="shared" si="34"/>
        <v>2093.2584098305342</v>
      </c>
      <c r="AI72" s="92">
        <f t="shared" si="35"/>
        <v>12559.550458983205</v>
      </c>
    </row>
    <row r="73" spans="1:35" x14ac:dyDescent="0.2">
      <c r="A73" s="123">
        <f t="shared" si="39"/>
        <v>2032</v>
      </c>
      <c r="B73" s="123">
        <f t="shared" si="8"/>
        <v>14</v>
      </c>
      <c r="C73" s="298">
        <f t="shared" si="40"/>
        <v>21</v>
      </c>
      <c r="D73" s="298">
        <f t="shared" si="40"/>
        <v>21</v>
      </c>
      <c r="E73" s="299">
        <f t="shared" si="9"/>
        <v>4142725.4572717235</v>
      </c>
      <c r="F73" s="299">
        <f t="shared" si="10"/>
        <v>2071362.7286358618</v>
      </c>
      <c r="G73" s="92">
        <f t="shared" si="41"/>
        <v>600000</v>
      </c>
      <c r="H73" s="92">
        <f t="shared" si="11"/>
        <v>0</v>
      </c>
      <c r="I73" s="92">
        <f t="shared" si="12"/>
        <v>1471362.7286358618</v>
      </c>
      <c r="J73" s="193">
        <f t="shared" si="13"/>
        <v>1.0000000000000002</v>
      </c>
      <c r="K73" s="92">
        <f t="shared" si="14"/>
        <v>1471362.728635862</v>
      </c>
      <c r="L73" s="67">
        <f t="shared" si="15"/>
        <v>2</v>
      </c>
      <c r="M73" s="92">
        <f t="shared" si="16"/>
        <v>4</v>
      </c>
      <c r="N73" s="141">
        <f t="shared" si="17"/>
        <v>1.7999999999999999E-2</v>
      </c>
      <c r="O73" s="92">
        <f t="shared" si="18"/>
        <v>9300</v>
      </c>
      <c r="P73" s="92">
        <f t="shared" si="19"/>
        <v>17184.529115445515</v>
      </c>
      <c r="Q73" s="92">
        <f t="shared" si="20"/>
        <v>4656.2705487260682</v>
      </c>
      <c r="R73" s="125">
        <f t="shared" si="21"/>
        <v>0.6</v>
      </c>
      <c r="S73" s="92">
        <f t="shared" si="22"/>
        <v>3531.2705487260687</v>
      </c>
      <c r="T73" s="92">
        <f t="shared" si="23"/>
        <v>1242817.637181517</v>
      </c>
      <c r="U73" s="67">
        <f t="shared" si="24"/>
        <v>4</v>
      </c>
      <c r="V73" s="141">
        <f t="shared" si="36"/>
        <v>4.0000000000000001E-3</v>
      </c>
      <c r="W73" s="92">
        <f t="shared" si="25"/>
        <v>630</v>
      </c>
      <c r="X73" s="92">
        <f t="shared" si="26"/>
        <v>4341.2705487260682</v>
      </c>
      <c r="Y73" s="125">
        <f t="shared" si="27"/>
        <v>0.81341867757177877</v>
      </c>
      <c r="Z73" s="92">
        <f t="shared" si="28"/>
        <v>3787.4974321611789</v>
      </c>
      <c r="AA73" s="92">
        <f t="shared" si="29"/>
        <v>13397.031683284336</v>
      </c>
      <c r="AB73" s="92">
        <f t="shared" si="37"/>
        <v>4204.3368624782433</v>
      </c>
      <c r="AC73" s="92">
        <f t="shared" si="38"/>
        <v>10466.292049152671</v>
      </c>
      <c r="AD73" s="259">
        <f t="shared" si="31"/>
        <v>22005.943367446373</v>
      </c>
      <c r="AE73" s="259">
        <f t="shared" si="32"/>
        <v>0</v>
      </c>
      <c r="AF73" s="259">
        <f t="shared" si="33"/>
        <v>13397.031683284336</v>
      </c>
      <c r="AG73" s="125">
        <f t="shared" si="42"/>
        <v>0.2</v>
      </c>
      <c r="AH73" s="92">
        <f t="shared" si="34"/>
        <v>2679.4063366568676</v>
      </c>
      <c r="AI73" s="92">
        <f t="shared" si="35"/>
        <v>16076.438019941204</v>
      </c>
    </row>
    <row r="74" spans="1:35" x14ac:dyDescent="0.2">
      <c r="A74" s="301">
        <f t="shared" si="39"/>
        <v>2033</v>
      </c>
      <c r="B74" s="301">
        <f t="shared" si="8"/>
        <v>15</v>
      </c>
      <c r="C74" s="302">
        <f t="shared" si="40"/>
        <v>21</v>
      </c>
      <c r="D74" s="302">
        <f t="shared" si="40"/>
        <v>21</v>
      </c>
      <c r="E74" s="303">
        <f t="shared" si="9"/>
        <v>4556998.0029988969</v>
      </c>
      <c r="F74" s="303">
        <f t="shared" si="10"/>
        <v>2278499.0014994484</v>
      </c>
      <c r="G74" s="139">
        <f t="shared" si="41"/>
        <v>600000</v>
      </c>
      <c r="H74" s="139">
        <f t="shared" si="11"/>
        <v>0</v>
      </c>
      <c r="I74" s="139">
        <f t="shared" si="12"/>
        <v>1678499.0014994484</v>
      </c>
      <c r="J74" s="173">
        <f t="shared" si="13"/>
        <v>1.0000000000000002</v>
      </c>
      <c r="K74" s="139">
        <f t="shared" si="14"/>
        <v>1678499.0014994489</v>
      </c>
      <c r="L74" s="216">
        <f t="shared" si="15"/>
        <v>2</v>
      </c>
      <c r="M74" s="139">
        <f t="shared" si="16"/>
        <v>4</v>
      </c>
      <c r="N74" s="210">
        <f t="shared" si="17"/>
        <v>1.7999999999999999E-2</v>
      </c>
      <c r="O74" s="139">
        <f t="shared" si="18"/>
        <v>9300</v>
      </c>
      <c r="P74" s="139">
        <f t="shared" si="19"/>
        <v>20912.982026990077</v>
      </c>
      <c r="Q74" s="139">
        <f t="shared" si="20"/>
        <v>5153.3976035986761</v>
      </c>
      <c r="R74" s="212">
        <f t="shared" si="21"/>
        <v>0.6</v>
      </c>
      <c r="S74" s="139">
        <f t="shared" si="22"/>
        <v>4028.3976035986771</v>
      </c>
      <c r="T74" s="139">
        <f t="shared" si="23"/>
        <v>1367099.4008996689</v>
      </c>
      <c r="U74" s="216">
        <f t="shared" si="24"/>
        <v>4</v>
      </c>
      <c r="V74" s="210">
        <f t="shared" si="36"/>
        <v>4.0000000000000001E-3</v>
      </c>
      <c r="W74" s="139">
        <f t="shared" si="25"/>
        <v>630</v>
      </c>
      <c r="X74" s="139">
        <f t="shared" si="26"/>
        <v>4838.3976035986761</v>
      </c>
      <c r="Y74" s="212">
        <f t="shared" si="27"/>
        <v>0.83258920279773163</v>
      </c>
      <c r="Z74" s="139">
        <f t="shared" si="28"/>
        <v>4290.6632024799628</v>
      </c>
      <c r="AA74" s="139">
        <f t="shared" si="29"/>
        <v>16622.318824510116</v>
      </c>
      <c r="AB74" s="139">
        <f t="shared" si="37"/>
        <v>4656.2705487260682</v>
      </c>
      <c r="AC74" s="139">
        <f t="shared" si="38"/>
        <v>13397.031683284336</v>
      </c>
      <c r="AD74" s="304">
        <f t="shared" si="31"/>
        <v>27079.95334801561</v>
      </c>
      <c r="AE74" s="304">
        <f t="shared" si="32"/>
        <v>0</v>
      </c>
      <c r="AF74" s="304">
        <f t="shared" si="33"/>
        <v>16622.318824510116</v>
      </c>
      <c r="AG74" s="212">
        <f t="shared" si="42"/>
        <v>0.2</v>
      </c>
      <c r="AH74" s="139">
        <f t="shared" si="34"/>
        <v>3324.4637649020233</v>
      </c>
      <c r="AI74" s="139">
        <f t="shared" si="35"/>
        <v>19946.782589412138</v>
      </c>
    </row>
    <row r="75" spans="1:35" x14ac:dyDescent="0.2">
      <c r="A75" s="123"/>
      <c r="B75" s="123"/>
      <c r="C75" s="298"/>
      <c r="D75" s="298"/>
      <c r="E75" s="305"/>
      <c r="F75" s="92"/>
      <c r="G75" s="92"/>
      <c r="H75" s="92"/>
      <c r="I75" s="193"/>
      <c r="J75" s="92"/>
      <c r="L75" s="92"/>
      <c r="M75" s="141"/>
      <c r="N75" s="92"/>
      <c r="O75" s="92"/>
      <c r="P75" s="92"/>
      <c r="Q75" s="125"/>
      <c r="R75" s="92"/>
      <c r="S75" s="92"/>
      <c r="U75" s="141"/>
      <c r="V75" s="92"/>
      <c r="W75" s="92"/>
      <c r="X75" s="125"/>
      <c r="Y75" s="92"/>
      <c r="Z75" s="92"/>
      <c r="AA75" s="125"/>
      <c r="AB75" s="92"/>
    </row>
    <row r="76" spans="1:35" x14ac:dyDescent="0.2">
      <c r="A76" s="123"/>
      <c r="B76" s="123"/>
      <c r="C76" s="298"/>
      <c r="D76" s="298"/>
      <c r="E76" s="305"/>
      <c r="F76" s="92"/>
      <c r="G76" s="92"/>
      <c r="H76" s="92"/>
      <c r="I76" s="193"/>
      <c r="J76" s="92"/>
      <c r="L76" s="92"/>
      <c r="M76" s="141"/>
      <c r="N76" s="92"/>
      <c r="O76" s="92"/>
      <c r="P76" s="92"/>
      <c r="Q76" s="125"/>
      <c r="R76" s="92"/>
      <c r="S76" s="92"/>
      <c r="U76" s="141"/>
      <c r="V76" s="92"/>
      <c r="W76" s="92"/>
      <c r="X76" s="125"/>
      <c r="Y76" s="92"/>
      <c r="Z76" s="92"/>
      <c r="AA76" s="125"/>
      <c r="AB76" s="92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"/>
  <sheetViews>
    <sheetView showGridLines="0" tabSelected="1" topLeftCell="A69" zoomScaleNormal="100" zoomScaleSheetLayoutView="70" workbookViewId="0">
      <selection activeCell="Z102" sqref="Z102"/>
    </sheetView>
  </sheetViews>
  <sheetFormatPr defaultRowHeight="12" x14ac:dyDescent="0.2"/>
  <cols>
    <col min="1" max="11" width="9.28515625" customWidth="1"/>
    <col min="12" max="12" width="4.7109375" customWidth="1"/>
  </cols>
  <sheetData/>
  <sheetProtection sheet="1" objects="1" scenarios="1"/>
  <phoneticPr fontId="2" type="noConversion"/>
  <pageMargins left="0" right="0" top="0" bottom="0" header="0" footer="0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rgb="FF000000"/>
  </sheetPr>
  <dimension ref="A1"/>
  <sheetViews>
    <sheetView workbookViewId="0"/>
  </sheetViews>
  <sheetFormatPr defaultRowHeight="16.5" x14ac:dyDescent="0.2"/>
  <cols>
    <col min="1" max="16384" width="9.140625" style="1"/>
  </cols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rgb="FF000000"/>
  </sheetPr>
  <dimension ref="A1:R19"/>
  <sheetViews>
    <sheetView zoomScale="85" zoomScaleNormal="85" workbookViewId="0">
      <selection activeCell="A5" sqref="A5"/>
    </sheetView>
  </sheetViews>
  <sheetFormatPr defaultRowHeight="23.1" customHeight="1" x14ac:dyDescent="0.2"/>
  <cols>
    <col min="1" max="1" width="12.5703125" style="59" bestFit="1" customWidth="1"/>
    <col min="2" max="2" width="15.28515625" style="53" customWidth="1"/>
    <col min="3" max="3" width="13.28515625" style="53" customWidth="1"/>
    <col min="4" max="5" width="11.28515625" style="60" customWidth="1"/>
    <col min="6" max="7" width="11.28515625" style="53" customWidth="1"/>
    <col min="8" max="8" width="13.42578125" style="53" customWidth="1"/>
    <col min="9" max="9" width="12.7109375" style="53" customWidth="1"/>
    <col min="10" max="13" width="11.28515625" style="53" customWidth="1"/>
    <col min="14" max="14" width="18.42578125" style="53" customWidth="1"/>
    <col min="15" max="256" width="9.140625" style="53"/>
    <col min="257" max="257" width="12.5703125" style="53" bestFit="1" customWidth="1"/>
    <col min="258" max="258" width="15.28515625" style="53" customWidth="1"/>
    <col min="259" max="259" width="13.28515625" style="53" customWidth="1"/>
    <col min="260" max="263" width="11.28515625" style="53" customWidth="1"/>
    <col min="264" max="264" width="13.42578125" style="53" customWidth="1"/>
    <col min="265" max="265" width="12.7109375" style="53" customWidth="1"/>
    <col min="266" max="269" width="11.28515625" style="53" customWidth="1"/>
    <col min="270" max="270" width="18.42578125" style="53" customWidth="1"/>
    <col min="271" max="512" width="9.140625" style="53"/>
    <col min="513" max="513" width="12.5703125" style="53" bestFit="1" customWidth="1"/>
    <col min="514" max="514" width="15.28515625" style="53" customWidth="1"/>
    <col min="515" max="515" width="13.28515625" style="53" customWidth="1"/>
    <col min="516" max="519" width="11.28515625" style="53" customWidth="1"/>
    <col min="520" max="520" width="13.42578125" style="53" customWidth="1"/>
    <col min="521" max="521" width="12.7109375" style="53" customWidth="1"/>
    <col min="522" max="525" width="11.28515625" style="53" customWidth="1"/>
    <col min="526" max="526" width="18.42578125" style="53" customWidth="1"/>
    <col min="527" max="768" width="9.140625" style="53"/>
    <col min="769" max="769" width="12.5703125" style="53" bestFit="1" customWidth="1"/>
    <col min="770" max="770" width="15.28515625" style="53" customWidth="1"/>
    <col min="771" max="771" width="13.28515625" style="53" customWidth="1"/>
    <col min="772" max="775" width="11.28515625" style="53" customWidth="1"/>
    <col min="776" max="776" width="13.42578125" style="53" customWidth="1"/>
    <col min="777" max="777" width="12.7109375" style="53" customWidth="1"/>
    <col min="778" max="781" width="11.28515625" style="53" customWidth="1"/>
    <col min="782" max="782" width="18.42578125" style="53" customWidth="1"/>
    <col min="783" max="1024" width="9.140625" style="53"/>
    <col min="1025" max="1025" width="12.5703125" style="53" bestFit="1" customWidth="1"/>
    <col min="1026" max="1026" width="15.28515625" style="53" customWidth="1"/>
    <col min="1027" max="1027" width="13.28515625" style="53" customWidth="1"/>
    <col min="1028" max="1031" width="11.28515625" style="53" customWidth="1"/>
    <col min="1032" max="1032" width="13.42578125" style="53" customWidth="1"/>
    <col min="1033" max="1033" width="12.7109375" style="53" customWidth="1"/>
    <col min="1034" max="1037" width="11.28515625" style="53" customWidth="1"/>
    <col min="1038" max="1038" width="18.42578125" style="53" customWidth="1"/>
    <col min="1039" max="1280" width="9.140625" style="53"/>
    <col min="1281" max="1281" width="12.5703125" style="53" bestFit="1" customWidth="1"/>
    <col min="1282" max="1282" width="15.28515625" style="53" customWidth="1"/>
    <col min="1283" max="1283" width="13.28515625" style="53" customWidth="1"/>
    <col min="1284" max="1287" width="11.28515625" style="53" customWidth="1"/>
    <col min="1288" max="1288" width="13.42578125" style="53" customWidth="1"/>
    <col min="1289" max="1289" width="12.7109375" style="53" customWidth="1"/>
    <col min="1290" max="1293" width="11.28515625" style="53" customWidth="1"/>
    <col min="1294" max="1294" width="18.42578125" style="53" customWidth="1"/>
    <col min="1295" max="1536" width="9.140625" style="53"/>
    <col min="1537" max="1537" width="12.5703125" style="53" bestFit="1" customWidth="1"/>
    <col min="1538" max="1538" width="15.28515625" style="53" customWidth="1"/>
    <col min="1539" max="1539" width="13.28515625" style="53" customWidth="1"/>
    <col min="1540" max="1543" width="11.28515625" style="53" customWidth="1"/>
    <col min="1544" max="1544" width="13.42578125" style="53" customWidth="1"/>
    <col min="1545" max="1545" width="12.7109375" style="53" customWidth="1"/>
    <col min="1546" max="1549" width="11.28515625" style="53" customWidth="1"/>
    <col min="1550" max="1550" width="18.42578125" style="53" customWidth="1"/>
    <col min="1551" max="1792" width="9.140625" style="53"/>
    <col min="1793" max="1793" width="12.5703125" style="53" bestFit="1" customWidth="1"/>
    <col min="1794" max="1794" width="15.28515625" style="53" customWidth="1"/>
    <col min="1795" max="1795" width="13.28515625" style="53" customWidth="1"/>
    <col min="1796" max="1799" width="11.28515625" style="53" customWidth="1"/>
    <col min="1800" max="1800" width="13.42578125" style="53" customWidth="1"/>
    <col min="1801" max="1801" width="12.7109375" style="53" customWidth="1"/>
    <col min="1802" max="1805" width="11.28515625" style="53" customWidth="1"/>
    <col min="1806" max="1806" width="18.42578125" style="53" customWidth="1"/>
    <col min="1807" max="2048" width="9.140625" style="53"/>
    <col min="2049" max="2049" width="12.5703125" style="53" bestFit="1" customWidth="1"/>
    <col min="2050" max="2050" width="15.28515625" style="53" customWidth="1"/>
    <col min="2051" max="2051" width="13.28515625" style="53" customWidth="1"/>
    <col min="2052" max="2055" width="11.28515625" style="53" customWidth="1"/>
    <col min="2056" max="2056" width="13.42578125" style="53" customWidth="1"/>
    <col min="2057" max="2057" width="12.7109375" style="53" customWidth="1"/>
    <col min="2058" max="2061" width="11.28515625" style="53" customWidth="1"/>
    <col min="2062" max="2062" width="18.42578125" style="53" customWidth="1"/>
    <col min="2063" max="2304" width="9.140625" style="53"/>
    <col min="2305" max="2305" width="12.5703125" style="53" bestFit="1" customWidth="1"/>
    <col min="2306" max="2306" width="15.28515625" style="53" customWidth="1"/>
    <col min="2307" max="2307" width="13.28515625" style="53" customWidth="1"/>
    <col min="2308" max="2311" width="11.28515625" style="53" customWidth="1"/>
    <col min="2312" max="2312" width="13.42578125" style="53" customWidth="1"/>
    <col min="2313" max="2313" width="12.7109375" style="53" customWidth="1"/>
    <col min="2314" max="2317" width="11.28515625" style="53" customWidth="1"/>
    <col min="2318" max="2318" width="18.42578125" style="53" customWidth="1"/>
    <col min="2319" max="2560" width="9.140625" style="53"/>
    <col min="2561" max="2561" width="12.5703125" style="53" bestFit="1" customWidth="1"/>
    <col min="2562" max="2562" width="15.28515625" style="53" customWidth="1"/>
    <col min="2563" max="2563" width="13.28515625" style="53" customWidth="1"/>
    <col min="2564" max="2567" width="11.28515625" style="53" customWidth="1"/>
    <col min="2568" max="2568" width="13.42578125" style="53" customWidth="1"/>
    <col min="2569" max="2569" width="12.7109375" style="53" customWidth="1"/>
    <col min="2570" max="2573" width="11.28515625" style="53" customWidth="1"/>
    <col min="2574" max="2574" width="18.42578125" style="53" customWidth="1"/>
    <col min="2575" max="2816" width="9.140625" style="53"/>
    <col min="2817" max="2817" width="12.5703125" style="53" bestFit="1" customWidth="1"/>
    <col min="2818" max="2818" width="15.28515625" style="53" customWidth="1"/>
    <col min="2819" max="2819" width="13.28515625" style="53" customWidth="1"/>
    <col min="2820" max="2823" width="11.28515625" style="53" customWidth="1"/>
    <col min="2824" max="2824" width="13.42578125" style="53" customWidth="1"/>
    <col min="2825" max="2825" width="12.7109375" style="53" customWidth="1"/>
    <col min="2826" max="2829" width="11.28515625" style="53" customWidth="1"/>
    <col min="2830" max="2830" width="18.42578125" style="53" customWidth="1"/>
    <col min="2831" max="3072" width="9.140625" style="53"/>
    <col min="3073" max="3073" width="12.5703125" style="53" bestFit="1" customWidth="1"/>
    <col min="3074" max="3074" width="15.28515625" style="53" customWidth="1"/>
    <col min="3075" max="3075" width="13.28515625" style="53" customWidth="1"/>
    <col min="3076" max="3079" width="11.28515625" style="53" customWidth="1"/>
    <col min="3080" max="3080" width="13.42578125" style="53" customWidth="1"/>
    <col min="3081" max="3081" width="12.7109375" style="53" customWidth="1"/>
    <col min="3082" max="3085" width="11.28515625" style="53" customWidth="1"/>
    <col min="3086" max="3086" width="18.42578125" style="53" customWidth="1"/>
    <col min="3087" max="3328" width="9.140625" style="53"/>
    <col min="3329" max="3329" width="12.5703125" style="53" bestFit="1" customWidth="1"/>
    <col min="3330" max="3330" width="15.28515625" style="53" customWidth="1"/>
    <col min="3331" max="3331" width="13.28515625" style="53" customWidth="1"/>
    <col min="3332" max="3335" width="11.28515625" style="53" customWidth="1"/>
    <col min="3336" max="3336" width="13.42578125" style="53" customWidth="1"/>
    <col min="3337" max="3337" width="12.7109375" style="53" customWidth="1"/>
    <col min="3338" max="3341" width="11.28515625" style="53" customWidth="1"/>
    <col min="3342" max="3342" width="18.42578125" style="53" customWidth="1"/>
    <col min="3343" max="3584" width="9.140625" style="53"/>
    <col min="3585" max="3585" width="12.5703125" style="53" bestFit="1" customWidth="1"/>
    <col min="3586" max="3586" width="15.28515625" style="53" customWidth="1"/>
    <col min="3587" max="3587" width="13.28515625" style="53" customWidth="1"/>
    <col min="3588" max="3591" width="11.28515625" style="53" customWidth="1"/>
    <col min="3592" max="3592" width="13.42578125" style="53" customWidth="1"/>
    <col min="3593" max="3593" width="12.7109375" style="53" customWidth="1"/>
    <col min="3594" max="3597" width="11.28515625" style="53" customWidth="1"/>
    <col min="3598" max="3598" width="18.42578125" style="53" customWidth="1"/>
    <col min="3599" max="3840" width="9.140625" style="53"/>
    <col min="3841" max="3841" width="12.5703125" style="53" bestFit="1" customWidth="1"/>
    <col min="3842" max="3842" width="15.28515625" style="53" customWidth="1"/>
    <col min="3843" max="3843" width="13.28515625" style="53" customWidth="1"/>
    <col min="3844" max="3847" width="11.28515625" style="53" customWidth="1"/>
    <col min="3848" max="3848" width="13.42578125" style="53" customWidth="1"/>
    <col min="3849" max="3849" width="12.7109375" style="53" customWidth="1"/>
    <col min="3850" max="3853" width="11.28515625" style="53" customWidth="1"/>
    <col min="3854" max="3854" width="18.42578125" style="53" customWidth="1"/>
    <col min="3855" max="4096" width="9.140625" style="53"/>
    <col min="4097" max="4097" width="12.5703125" style="53" bestFit="1" customWidth="1"/>
    <col min="4098" max="4098" width="15.28515625" style="53" customWidth="1"/>
    <col min="4099" max="4099" width="13.28515625" style="53" customWidth="1"/>
    <col min="4100" max="4103" width="11.28515625" style="53" customWidth="1"/>
    <col min="4104" max="4104" width="13.42578125" style="53" customWidth="1"/>
    <col min="4105" max="4105" width="12.7109375" style="53" customWidth="1"/>
    <col min="4106" max="4109" width="11.28515625" style="53" customWidth="1"/>
    <col min="4110" max="4110" width="18.42578125" style="53" customWidth="1"/>
    <col min="4111" max="4352" width="9.140625" style="53"/>
    <col min="4353" max="4353" width="12.5703125" style="53" bestFit="1" customWidth="1"/>
    <col min="4354" max="4354" width="15.28515625" style="53" customWidth="1"/>
    <col min="4355" max="4355" width="13.28515625" style="53" customWidth="1"/>
    <col min="4356" max="4359" width="11.28515625" style="53" customWidth="1"/>
    <col min="4360" max="4360" width="13.42578125" style="53" customWidth="1"/>
    <col min="4361" max="4361" width="12.7109375" style="53" customWidth="1"/>
    <col min="4362" max="4365" width="11.28515625" style="53" customWidth="1"/>
    <col min="4366" max="4366" width="18.42578125" style="53" customWidth="1"/>
    <col min="4367" max="4608" width="9.140625" style="53"/>
    <col min="4609" max="4609" width="12.5703125" style="53" bestFit="1" customWidth="1"/>
    <col min="4610" max="4610" width="15.28515625" style="53" customWidth="1"/>
    <col min="4611" max="4611" width="13.28515625" style="53" customWidth="1"/>
    <col min="4612" max="4615" width="11.28515625" style="53" customWidth="1"/>
    <col min="4616" max="4616" width="13.42578125" style="53" customWidth="1"/>
    <col min="4617" max="4617" width="12.7109375" style="53" customWidth="1"/>
    <col min="4618" max="4621" width="11.28515625" style="53" customWidth="1"/>
    <col min="4622" max="4622" width="18.42578125" style="53" customWidth="1"/>
    <col min="4623" max="4864" width="9.140625" style="53"/>
    <col min="4865" max="4865" width="12.5703125" style="53" bestFit="1" customWidth="1"/>
    <col min="4866" max="4866" width="15.28515625" style="53" customWidth="1"/>
    <col min="4867" max="4867" width="13.28515625" style="53" customWidth="1"/>
    <col min="4868" max="4871" width="11.28515625" style="53" customWidth="1"/>
    <col min="4872" max="4872" width="13.42578125" style="53" customWidth="1"/>
    <col min="4873" max="4873" width="12.7109375" style="53" customWidth="1"/>
    <col min="4874" max="4877" width="11.28515625" style="53" customWidth="1"/>
    <col min="4878" max="4878" width="18.42578125" style="53" customWidth="1"/>
    <col min="4879" max="5120" width="9.140625" style="53"/>
    <col min="5121" max="5121" width="12.5703125" style="53" bestFit="1" customWidth="1"/>
    <col min="5122" max="5122" width="15.28515625" style="53" customWidth="1"/>
    <col min="5123" max="5123" width="13.28515625" style="53" customWidth="1"/>
    <col min="5124" max="5127" width="11.28515625" style="53" customWidth="1"/>
    <col min="5128" max="5128" width="13.42578125" style="53" customWidth="1"/>
    <col min="5129" max="5129" width="12.7109375" style="53" customWidth="1"/>
    <col min="5130" max="5133" width="11.28515625" style="53" customWidth="1"/>
    <col min="5134" max="5134" width="18.42578125" style="53" customWidth="1"/>
    <col min="5135" max="5376" width="9.140625" style="53"/>
    <col min="5377" max="5377" width="12.5703125" style="53" bestFit="1" customWidth="1"/>
    <col min="5378" max="5378" width="15.28515625" style="53" customWidth="1"/>
    <col min="5379" max="5379" width="13.28515625" style="53" customWidth="1"/>
    <col min="5380" max="5383" width="11.28515625" style="53" customWidth="1"/>
    <col min="5384" max="5384" width="13.42578125" style="53" customWidth="1"/>
    <col min="5385" max="5385" width="12.7109375" style="53" customWidth="1"/>
    <col min="5386" max="5389" width="11.28515625" style="53" customWidth="1"/>
    <col min="5390" max="5390" width="18.42578125" style="53" customWidth="1"/>
    <col min="5391" max="5632" width="9.140625" style="53"/>
    <col min="5633" max="5633" width="12.5703125" style="53" bestFit="1" customWidth="1"/>
    <col min="5634" max="5634" width="15.28515625" style="53" customWidth="1"/>
    <col min="5635" max="5635" width="13.28515625" style="53" customWidth="1"/>
    <col min="5636" max="5639" width="11.28515625" style="53" customWidth="1"/>
    <col min="5640" max="5640" width="13.42578125" style="53" customWidth="1"/>
    <col min="5641" max="5641" width="12.7109375" style="53" customWidth="1"/>
    <col min="5642" max="5645" width="11.28515625" style="53" customWidth="1"/>
    <col min="5646" max="5646" width="18.42578125" style="53" customWidth="1"/>
    <col min="5647" max="5888" width="9.140625" style="53"/>
    <col min="5889" max="5889" width="12.5703125" style="53" bestFit="1" customWidth="1"/>
    <col min="5890" max="5890" width="15.28515625" style="53" customWidth="1"/>
    <col min="5891" max="5891" width="13.28515625" style="53" customWidth="1"/>
    <col min="5892" max="5895" width="11.28515625" style="53" customWidth="1"/>
    <col min="5896" max="5896" width="13.42578125" style="53" customWidth="1"/>
    <col min="5897" max="5897" width="12.7109375" style="53" customWidth="1"/>
    <col min="5898" max="5901" width="11.28515625" style="53" customWidth="1"/>
    <col min="5902" max="5902" width="18.42578125" style="53" customWidth="1"/>
    <col min="5903" max="6144" width="9.140625" style="53"/>
    <col min="6145" max="6145" width="12.5703125" style="53" bestFit="1" customWidth="1"/>
    <col min="6146" max="6146" width="15.28515625" style="53" customWidth="1"/>
    <col min="6147" max="6147" width="13.28515625" style="53" customWidth="1"/>
    <col min="6148" max="6151" width="11.28515625" style="53" customWidth="1"/>
    <col min="6152" max="6152" width="13.42578125" style="53" customWidth="1"/>
    <col min="6153" max="6153" width="12.7109375" style="53" customWidth="1"/>
    <col min="6154" max="6157" width="11.28515625" style="53" customWidth="1"/>
    <col min="6158" max="6158" width="18.42578125" style="53" customWidth="1"/>
    <col min="6159" max="6400" width="9.140625" style="53"/>
    <col min="6401" max="6401" width="12.5703125" style="53" bestFit="1" customWidth="1"/>
    <col min="6402" max="6402" width="15.28515625" style="53" customWidth="1"/>
    <col min="6403" max="6403" width="13.28515625" style="53" customWidth="1"/>
    <col min="6404" max="6407" width="11.28515625" style="53" customWidth="1"/>
    <col min="6408" max="6408" width="13.42578125" style="53" customWidth="1"/>
    <col min="6409" max="6409" width="12.7109375" style="53" customWidth="1"/>
    <col min="6410" max="6413" width="11.28515625" style="53" customWidth="1"/>
    <col min="6414" max="6414" width="18.42578125" style="53" customWidth="1"/>
    <col min="6415" max="6656" width="9.140625" style="53"/>
    <col min="6657" max="6657" width="12.5703125" style="53" bestFit="1" customWidth="1"/>
    <col min="6658" max="6658" width="15.28515625" style="53" customWidth="1"/>
    <col min="6659" max="6659" width="13.28515625" style="53" customWidth="1"/>
    <col min="6660" max="6663" width="11.28515625" style="53" customWidth="1"/>
    <col min="6664" max="6664" width="13.42578125" style="53" customWidth="1"/>
    <col min="6665" max="6665" width="12.7109375" style="53" customWidth="1"/>
    <col min="6666" max="6669" width="11.28515625" style="53" customWidth="1"/>
    <col min="6670" max="6670" width="18.42578125" style="53" customWidth="1"/>
    <col min="6671" max="6912" width="9.140625" style="53"/>
    <col min="6913" max="6913" width="12.5703125" style="53" bestFit="1" customWidth="1"/>
    <col min="6914" max="6914" width="15.28515625" style="53" customWidth="1"/>
    <col min="6915" max="6915" width="13.28515625" style="53" customWidth="1"/>
    <col min="6916" max="6919" width="11.28515625" style="53" customWidth="1"/>
    <col min="6920" max="6920" width="13.42578125" style="53" customWidth="1"/>
    <col min="6921" max="6921" width="12.7109375" style="53" customWidth="1"/>
    <col min="6922" max="6925" width="11.28515625" style="53" customWidth="1"/>
    <col min="6926" max="6926" width="18.42578125" style="53" customWidth="1"/>
    <col min="6927" max="7168" width="9.140625" style="53"/>
    <col min="7169" max="7169" width="12.5703125" style="53" bestFit="1" customWidth="1"/>
    <col min="7170" max="7170" width="15.28515625" style="53" customWidth="1"/>
    <col min="7171" max="7171" width="13.28515625" style="53" customWidth="1"/>
    <col min="7172" max="7175" width="11.28515625" style="53" customWidth="1"/>
    <col min="7176" max="7176" width="13.42578125" style="53" customWidth="1"/>
    <col min="7177" max="7177" width="12.7109375" style="53" customWidth="1"/>
    <col min="7178" max="7181" width="11.28515625" style="53" customWidth="1"/>
    <col min="7182" max="7182" width="18.42578125" style="53" customWidth="1"/>
    <col min="7183" max="7424" width="9.140625" style="53"/>
    <col min="7425" max="7425" width="12.5703125" style="53" bestFit="1" customWidth="1"/>
    <col min="7426" max="7426" width="15.28515625" style="53" customWidth="1"/>
    <col min="7427" max="7427" width="13.28515625" style="53" customWidth="1"/>
    <col min="7428" max="7431" width="11.28515625" style="53" customWidth="1"/>
    <col min="7432" max="7432" width="13.42578125" style="53" customWidth="1"/>
    <col min="7433" max="7433" width="12.7109375" style="53" customWidth="1"/>
    <col min="7434" max="7437" width="11.28515625" style="53" customWidth="1"/>
    <col min="7438" max="7438" width="18.42578125" style="53" customWidth="1"/>
    <col min="7439" max="7680" width="9.140625" style="53"/>
    <col min="7681" max="7681" width="12.5703125" style="53" bestFit="1" customWidth="1"/>
    <col min="7682" max="7682" width="15.28515625" style="53" customWidth="1"/>
    <col min="7683" max="7683" width="13.28515625" style="53" customWidth="1"/>
    <col min="7684" max="7687" width="11.28515625" style="53" customWidth="1"/>
    <col min="7688" max="7688" width="13.42578125" style="53" customWidth="1"/>
    <col min="7689" max="7689" width="12.7109375" style="53" customWidth="1"/>
    <col min="7690" max="7693" width="11.28515625" style="53" customWidth="1"/>
    <col min="7694" max="7694" width="18.42578125" style="53" customWidth="1"/>
    <col min="7695" max="7936" width="9.140625" style="53"/>
    <col min="7937" max="7937" width="12.5703125" style="53" bestFit="1" customWidth="1"/>
    <col min="7938" max="7938" width="15.28515625" style="53" customWidth="1"/>
    <col min="7939" max="7939" width="13.28515625" style="53" customWidth="1"/>
    <col min="7940" max="7943" width="11.28515625" style="53" customWidth="1"/>
    <col min="7944" max="7944" width="13.42578125" style="53" customWidth="1"/>
    <col min="7945" max="7945" width="12.7109375" style="53" customWidth="1"/>
    <col min="7946" max="7949" width="11.28515625" style="53" customWidth="1"/>
    <col min="7950" max="7950" width="18.42578125" style="53" customWidth="1"/>
    <col min="7951" max="8192" width="9.140625" style="53"/>
    <col min="8193" max="8193" width="12.5703125" style="53" bestFit="1" customWidth="1"/>
    <col min="8194" max="8194" width="15.28515625" style="53" customWidth="1"/>
    <col min="8195" max="8195" width="13.28515625" style="53" customWidth="1"/>
    <col min="8196" max="8199" width="11.28515625" style="53" customWidth="1"/>
    <col min="8200" max="8200" width="13.42578125" style="53" customWidth="1"/>
    <col min="8201" max="8201" width="12.7109375" style="53" customWidth="1"/>
    <col min="8202" max="8205" width="11.28515625" style="53" customWidth="1"/>
    <col min="8206" max="8206" width="18.42578125" style="53" customWidth="1"/>
    <col min="8207" max="8448" width="9.140625" style="53"/>
    <col min="8449" max="8449" width="12.5703125" style="53" bestFit="1" customWidth="1"/>
    <col min="8450" max="8450" width="15.28515625" style="53" customWidth="1"/>
    <col min="8451" max="8451" width="13.28515625" style="53" customWidth="1"/>
    <col min="8452" max="8455" width="11.28515625" style="53" customWidth="1"/>
    <col min="8456" max="8456" width="13.42578125" style="53" customWidth="1"/>
    <col min="8457" max="8457" width="12.7109375" style="53" customWidth="1"/>
    <col min="8458" max="8461" width="11.28515625" style="53" customWidth="1"/>
    <col min="8462" max="8462" width="18.42578125" style="53" customWidth="1"/>
    <col min="8463" max="8704" width="9.140625" style="53"/>
    <col min="8705" max="8705" width="12.5703125" style="53" bestFit="1" customWidth="1"/>
    <col min="8706" max="8706" width="15.28515625" style="53" customWidth="1"/>
    <col min="8707" max="8707" width="13.28515625" style="53" customWidth="1"/>
    <col min="8708" max="8711" width="11.28515625" style="53" customWidth="1"/>
    <col min="8712" max="8712" width="13.42578125" style="53" customWidth="1"/>
    <col min="8713" max="8713" width="12.7109375" style="53" customWidth="1"/>
    <col min="8714" max="8717" width="11.28515625" style="53" customWidth="1"/>
    <col min="8718" max="8718" width="18.42578125" style="53" customWidth="1"/>
    <col min="8719" max="8960" width="9.140625" style="53"/>
    <col min="8961" max="8961" width="12.5703125" style="53" bestFit="1" customWidth="1"/>
    <col min="8962" max="8962" width="15.28515625" style="53" customWidth="1"/>
    <col min="8963" max="8963" width="13.28515625" style="53" customWidth="1"/>
    <col min="8964" max="8967" width="11.28515625" style="53" customWidth="1"/>
    <col min="8968" max="8968" width="13.42578125" style="53" customWidth="1"/>
    <col min="8969" max="8969" width="12.7109375" style="53" customWidth="1"/>
    <col min="8970" max="8973" width="11.28515625" style="53" customWidth="1"/>
    <col min="8974" max="8974" width="18.42578125" style="53" customWidth="1"/>
    <col min="8975" max="9216" width="9.140625" style="53"/>
    <col min="9217" max="9217" width="12.5703125" style="53" bestFit="1" customWidth="1"/>
    <col min="9218" max="9218" width="15.28515625" style="53" customWidth="1"/>
    <col min="9219" max="9219" width="13.28515625" style="53" customWidth="1"/>
    <col min="9220" max="9223" width="11.28515625" style="53" customWidth="1"/>
    <col min="9224" max="9224" width="13.42578125" style="53" customWidth="1"/>
    <col min="9225" max="9225" width="12.7109375" style="53" customWidth="1"/>
    <col min="9226" max="9229" width="11.28515625" style="53" customWidth="1"/>
    <col min="9230" max="9230" width="18.42578125" style="53" customWidth="1"/>
    <col min="9231" max="9472" width="9.140625" style="53"/>
    <col min="9473" max="9473" width="12.5703125" style="53" bestFit="1" customWidth="1"/>
    <col min="9474" max="9474" width="15.28515625" style="53" customWidth="1"/>
    <col min="9475" max="9475" width="13.28515625" style="53" customWidth="1"/>
    <col min="9476" max="9479" width="11.28515625" style="53" customWidth="1"/>
    <col min="9480" max="9480" width="13.42578125" style="53" customWidth="1"/>
    <col min="9481" max="9481" width="12.7109375" style="53" customWidth="1"/>
    <col min="9482" max="9485" width="11.28515625" style="53" customWidth="1"/>
    <col min="9486" max="9486" width="18.42578125" style="53" customWidth="1"/>
    <col min="9487" max="9728" width="9.140625" style="53"/>
    <col min="9729" max="9729" width="12.5703125" style="53" bestFit="1" customWidth="1"/>
    <col min="9730" max="9730" width="15.28515625" style="53" customWidth="1"/>
    <col min="9731" max="9731" width="13.28515625" style="53" customWidth="1"/>
    <col min="9732" max="9735" width="11.28515625" style="53" customWidth="1"/>
    <col min="9736" max="9736" width="13.42578125" style="53" customWidth="1"/>
    <col min="9737" max="9737" width="12.7109375" style="53" customWidth="1"/>
    <col min="9738" max="9741" width="11.28515625" style="53" customWidth="1"/>
    <col min="9742" max="9742" width="18.42578125" style="53" customWidth="1"/>
    <col min="9743" max="9984" width="9.140625" style="53"/>
    <col min="9985" max="9985" width="12.5703125" style="53" bestFit="1" customWidth="1"/>
    <col min="9986" max="9986" width="15.28515625" style="53" customWidth="1"/>
    <col min="9987" max="9987" width="13.28515625" style="53" customWidth="1"/>
    <col min="9988" max="9991" width="11.28515625" style="53" customWidth="1"/>
    <col min="9992" max="9992" width="13.42578125" style="53" customWidth="1"/>
    <col min="9993" max="9993" width="12.7109375" style="53" customWidth="1"/>
    <col min="9994" max="9997" width="11.28515625" style="53" customWidth="1"/>
    <col min="9998" max="9998" width="18.42578125" style="53" customWidth="1"/>
    <col min="9999" max="10240" width="9.140625" style="53"/>
    <col min="10241" max="10241" width="12.5703125" style="53" bestFit="1" customWidth="1"/>
    <col min="10242" max="10242" width="15.28515625" style="53" customWidth="1"/>
    <col min="10243" max="10243" width="13.28515625" style="53" customWidth="1"/>
    <col min="10244" max="10247" width="11.28515625" style="53" customWidth="1"/>
    <col min="10248" max="10248" width="13.42578125" style="53" customWidth="1"/>
    <col min="10249" max="10249" width="12.7109375" style="53" customWidth="1"/>
    <col min="10250" max="10253" width="11.28515625" style="53" customWidth="1"/>
    <col min="10254" max="10254" width="18.42578125" style="53" customWidth="1"/>
    <col min="10255" max="10496" width="9.140625" style="53"/>
    <col min="10497" max="10497" width="12.5703125" style="53" bestFit="1" customWidth="1"/>
    <col min="10498" max="10498" width="15.28515625" style="53" customWidth="1"/>
    <col min="10499" max="10499" width="13.28515625" style="53" customWidth="1"/>
    <col min="10500" max="10503" width="11.28515625" style="53" customWidth="1"/>
    <col min="10504" max="10504" width="13.42578125" style="53" customWidth="1"/>
    <col min="10505" max="10505" width="12.7109375" style="53" customWidth="1"/>
    <col min="10506" max="10509" width="11.28515625" style="53" customWidth="1"/>
    <col min="10510" max="10510" width="18.42578125" style="53" customWidth="1"/>
    <col min="10511" max="10752" width="9.140625" style="53"/>
    <col min="10753" max="10753" width="12.5703125" style="53" bestFit="1" customWidth="1"/>
    <col min="10754" max="10754" width="15.28515625" style="53" customWidth="1"/>
    <col min="10755" max="10755" width="13.28515625" style="53" customWidth="1"/>
    <col min="10756" max="10759" width="11.28515625" style="53" customWidth="1"/>
    <col min="10760" max="10760" width="13.42578125" style="53" customWidth="1"/>
    <col min="10761" max="10761" width="12.7109375" style="53" customWidth="1"/>
    <col min="10762" max="10765" width="11.28515625" style="53" customWidth="1"/>
    <col min="10766" max="10766" width="18.42578125" style="53" customWidth="1"/>
    <col min="10767" max="11008" width="9.140625" style="53"/>
    <col min="11009" max="11009" width="12.5703125" style="53" bestFit="1" customWidth="1"/>
    <col min="11010" max="11010" width="15.28515625" style="53" customWidth="1"/>
    <col min="11011" max="11011" width="13.28515625" style="53" customWidth="1"/>
    <col min="11012" max="11015" width="11.28515625" style="53" customWidth="1"/>
    <col min="11016" max="11016" width="13.42578125" style="53" customWidth="1"/>
    <col min="11017" max="11017" width="12.7109375" style="53" customWidth="1"/>
    <col min="11018" max="11021" width="11.28515625" style="53" customWidth="1"/>
    <col min="11022" max="11022" width="18.42578125" style="53" customWidth="1"/>
    <col min="11023" max="11264" width="9.140625" style="53"/>
    <col min="11265" max="11265" width="12.5703125" style="53" bestFit="1" customWidth="1"/>
    <col min="11266" max="11266" width="15.28515625" style="53" customWidth="1"/>
    <col min="11267" max="11267" width="13.28515625" style="53" customWidth="1"/>
    <col min="11268" max="11271" width="11.28515625" style="53" customWidth="1"/>
    <col min="11272" max="11272" width="13.42578125" style="53" customWidth="1"/>
    <col min="11273" max="11273" width="12.7109375" style="53" customWidth="1"/>
    <col min="11274" max="11277" width="11.28515625" style="53" customWidth="1"/>
    <col min="11278" max="11278" width="18.42578125" style="53" customWidth="1"/>
    <col min="11279" max="11520" width="9.140625" style="53"/>
    <col min="11521" max="11521" width="12.5703125" style="53" bestFit="1" customWidth="1"/>
    <col min="11522" max="11522" width="15.28515625" style="53" customWidth="1"/>
    <col min="11523" max="11523" width="13.28515625" style="53" customWidth="1"/>
    <col min="11524" max="11527" width="11.28515625" style="53" customWidth="1"/>
    <col min="11528" max="11528" width="13.42578125" style="53" customWidth="1"/>
    <col min="11529" max="11529" width="12.7109375" style="53" customWidth="1"/>
    <col min="11530" max="11533" width="11.28515625" style="53" customWidth="1"/>
    <col min="11534" max="11534" width="18.42578125" style="53" customWidth="1"/>
    <col min="11535" max="11776" width="9.140625" style="53"/>
    <col min="11777" max="11777" width="12.5703125" style="53" bestFit="1" customWidth="1"/>
    <col min="11778" max="11778" width="15.28515625" style="53" customWidth="1"/>
    <col min="11779" max="11779" width="13.28515625" style="53" customWidth="1"/>
    <col min="11780" max="11783" width="11.28515625" style="53" customWidth="1"/>
    <col min="11784" max="11784" width="13.42578125" style="53" customWidth="1"/>
    <col min="11785" max="11785" width="12.7109375" style="53" customWidth="1"/>
    <col min="11786" max="11789" width="11.28515625" style="53" customWidth="1"/>
    <col min="11790" max="11790" width="18.42578125" style="53" customWidth="1"/>
    <col min="11791" max="12032" width="9.140625" style="53"/>
    <col min="12033" max="12033" width="12.5703125" style="53" bestFit="1" customWidth="1"/>
    <col min="12034" max="12034" width="15.28515625" style="53" customWidth="1"/>
    <col min="12035" max="12035" width="13.28515625" style="53" customWidth="1"/>
    <col min="12036" max="12039" width="11.28515625" style="53" customWidth="1"/>
    <col min="12040" max="12040" width="13.42578125" style="53" customWidth="1"/>
    <col min="12041" max="12041" width="12.7109375" style="53" customWidth="1"/>
    <col min="12042" max="12045" width="11.28515625" style="53" customWidth="1"/>
    <col min="12046" max="12046" width="18.42578125" style="53" customWidth="1"/>
    <col min="12047" max="12288" width="9.140625" style="53"/>
    <col min="12289" max="12289" width="12.5703125" style="53" bestFit="1" customWidth="1"/>
    <col min="12290" max="12290" width="15.28515625" style="53" customWidth="1"/>
    <col min="12291" max="12291" width="13.28515625" style="53" customWidth="1"/>
    <col min="12292" max="12295" width="11.28515625" style="53" customWidth="1"/>
    <col min="12296" max="12296" width="13.42578125" style="53" customWidth="1"/>
    <col min="12297" max="12297" width="12.7109375" style="53" customWidth="1"/>
    <col min="12298" max="12301" width="11.28515625" style="53" customWidth="1"/>
    <col min="12302" max="12302" width="18.42578125" style="53" customWidth="1"/>
    <col min="12303" max="12544" width="9.140625" style="53"/>
    <col min="12545" max="12545" width="12.5703125" style="53" bestFit="1" customWidth="1"/>
    <col min="12546" max="12546" width="15.28515625" style="53" customWidth="1"/>
    <col min="12547" max="12547" width="13.28515625" style="53" customWidth="1"/>
    <col min="12548" max="12551" width="11.28515625" style="53" customWidth="1"/>
    <col min="12552" max="12552" width="13.42578125" style="53" customWidth="1"/>
    <col min="12553" max="12553" width="12.7109375" style="53" customWidth="1"/>
    <col min="12554" max="12557" width="11.28515625" style="53" customWidth="1"/>
    <col min="12558" max="12558" width="18.42578125" style="53" customWidth="1"/>
    <col min="12559" max="12800" width="9.140625" style="53"/>
    <col min="12801" max="12801" width="12.5703125" style="53" bestFit="1" customWidth="1"/>
    <col min="12802" max="12802" width="15.28515625" style="53" customWidth="1"/>
    <col min="12803" max="12803" width="13.28515625" style="53" customWidth="1"/>
    <col min="12804" max="12807" width="11.28515625" style="53" customWidth="1"/>
    <col min="12808" max="12808" width="13.42578125" style="53" customWidth="1"/>
    <col min="12809" max="12809" width="12.7109375" style="53" customWidth="1"/>
    <col min="12810" max="12813" width="11.28515625" style="53" customWidth="1"/>
    <col min="12814" max="12814" width="18.42578125" style="53" customWidth="1"/>
    <col min="12815" max="13056" width="9.140625" style="53"/>
    <col min="13057" max="13057" width="12.5703125" style="53" bestFit="1" customWidth="1"/>
    <col min="13058" max="13058" width="15.28515625" style="53" customWidth="1"/>
    <col min="13059" max="13059" width="13.28515625" style="53" customWidth="1"/>
    <col min="13060" max="13063" width="11.28515625" style="53" customWidth="1"/>
    <col min="13064" max="13064" width="13.42578125" style="53" customWidth="1"/>
    <col min="13065" max="13065" width="12.7109375" style="53" customWidth="1"/>
    <col min="13066" max="13069" width="11.28515625" style="53" customWidth="1"/>
    <col min="13070" max="13070" width="18.42578125" style="53" customWidth="1"/>
    <col min="13071" max="13312" width="9.140625" style="53"/>
    <col min="13313" max="13313" width="12.5703125" style="53" bestFit="1" customWidth="1"/>
    <col min="13314" max="13314" width="15.28515625" style="53" customWidth="1"/>
    <col min="13315" max="13315" width="13.28515625" style="53" customWidth="1"/>
    <col min="13316" max="13319" width="11.28515625" style="53" customWidth="1"/>
    <col min="13320" max="13320" width="13.42578125" style="53" customWidth="1"/>
    <col min="13321" max="13321" width="12.7109375" style="53" customWidth="1"/>
    <col min="13322" max="13325" width="11.28515625" style="53" customWidth="1"/>
    <col min="13326" max="13326" width="18.42578125" style="53" customWidth="1"/>
    <col min="13327" max="13568" width="9.140625" style="53"/>
    <col min="13569" max="13569" width="12.5703125" style="53" bestFit="1" customWidth="1"/>
    <col min="13570" max="13570" width="15.28515625" style="53" customWidth="1"/>
    <col min="13571" max="13571" width="13.28515625" style="53" customWidth="1"/>
    <col min="13572" max="13575" width="11.28515625" style="53" customWidth="1"/>
    <col min="13576" max="13576" width="13.42578125" style="53" customWidth="1"/>
    <col min="13577" max="13577" width="12.7109375" style="53" customWidth="1"/>
    <col min="13578" max="13581" width="11.28515625" style="53" customWidth="1"/>
    <col min="13582" max="13582" width="18.42578125" style="53" customWidth="1"/>
    <col min="13583" max="13824" width="9.140625" style="53"/>
    <col min="13825" max="13825" width="12.5703125" style="53" bestFit="1" customWidth="1"/>
    <col min="13826" max="13826" width="15.28515625" style="53" customWidth="1"/>
    <col min="13827" max="13827" width="13.28515625" style="53" customWidth="1"/>
    <col min="13828" max="13831" width="11.28515625" style="53" customWidth="1"/>
    <col min="13832" max="13832" width="13.42578125" style="53" customWidth="1"/>
    <col min="13833" max="13833" width="12.7109375" style="53" customWidth="1"/>
    <col min="13834" max="13837" width="11.28515625" style="53" customWidth="1"/>
    <col min="13838" max="13838" width="18.42578125" style="53" customWidth="1"/>
    <col min="13839" max="14080" width="9.140625" style="53"/>
    <col min="14081" max="14081" width="12.5703125" style="53" bestFit="1" customWidth="1"/>
    <col min="14082" max="14082" width="15.28515625" style="53" customWidth="1"/>
    <col min="14083" max="14083" width="13.28515625" style="53" customWidth="1"/>
    <col min="14084" max="14087" width="11.28515625" style="53" customWidth="1"/>
    <col min="14088" max="14088" width="13.42578125" style="53" customWidth="1"/>
    <col min="14089" max="14089" width="12.7109375" style="53" customWidth="1"/>
    <col min="14090" max="14093" width="11.28515625" style="53" customWidth="1"/>
    <col min="14094" max="14094" width="18.42578125" style="53" customWidth="1"/>
    <col min="14095" max="14336" width="9.140625" style="53"/>
    <col min="14337" max="14337" width="12.5703125" style="53" bestFit="1" customWidth="1"/>
    <col min="14338" max="14338" width="15.28515625" style="53" customWidth="1"/>
    <col min="14339" max="14339" width="13.28515625" style="53" customWidth="1"/>
    <col min="14340" max="14343" width="11.28515625" style="53" customWidth="1"/>
    <col min="14344" max="14344" width="13.42578125" style="53" customWidth="1"/>
    <col min="14345" max="14345" width="12.7109375" style="53" customWidth="1"/>
    <col min="14346" max="14349" width="11.28515625" style="53" customWidth="1"/>
    <col min="14350" max="14350" width="18.42578125" style="53" customWidth="1"/>
    <col min="14351" max="14592" width="9.140625" style="53"/>
    <col min="14593" max="14593" width="12.5703125" style="53" bestFit="1" customWidth="1"/>
    <col min="14594" max="14594" width="15.28515625" style="53" customWidth="1"/>
    <col min="14595" max="14595" width="13.28515625" style="53" customWidth="1"/>
    <col min="14596" max="14599" width="11.28515625" style="53" customWidth="1"/>
    <col min="14600" max="14600" width="13.42578125" style="53" customWidth="1"/>
    <col min="14601" max="14601" width="12.7109375" style="53" customWidth="1"/>
    <col min="14602" max="14605" width="11.28515625" style="53" customWidth="1"/>
    <col min="14606" max="14606" width="18.42578125" style="53" customWidth="1"/>
    <col min="14607" max="14848" width="9.140625" style="53"/>
    <col min="14849" max="14849" width="12.5703125" style="53" bestFit="1" customWidth="1"/>
    <col min="14850" max="14850" width="15.28515625" style="53" customWidth="1"/>
    <col min="14851" max="14851" width="13.28515625" style="53" customWidth="1"/>
    <col min="14852" max="14855" width="11.28515625" style="53" customWidth="1"/>
    <col min="14856" max="14856" width="13.42578125" style="53" customWidth="1"/>
    <col min="14857" max="14857" width="12.7109375" style="53" customWidth="1"/>
    <col min="14858" max="14861" width="11.28515625" style="53" customWidth="1"/>
    <col min="14862" max="14862" width="18.42578125" style="53" customWidth="1"/>
    <col min="14863" max="15104" width="9.140625" style="53"/>
    <col min="15105" max="15105" width="12.5703125" style="53" bestFit="1" customWidth="1"/>
    <col min="15106" max="15106" width="15.28515625" style="53" customWidth="1"/>
    <col min="15107" max="15107" width="13.28515625" style="53" customWidth="1"/>
    <col min="15108" max="15111" width="11.28515625" style="53" customWidth="1"/>
    <col min="15112" max="15112" width="13.42578125" style="53" customWidth="1"/>
    <col min="15113" max="15113" width="12.7109375" style="53" customWidth="1"/>
    <col min="15114" max="15117" width="11.28515625" style="53" customWidth="1"/>
    <col min="15118" max="15118" width="18.42578125" style="53" customWidth="1"/>
    <col min="15119" max="15360" width="9.140625" style="53"/>
    <col min="15361" max="15361" width="12.5703125" style="53" bestFit="1" customWidth="1"/>
    <col min="15362" max="15362" width="15.28515625" style="53" customWidth="1"/>
    <col min="15363" max="15363" width="13.28515625" style="53" customWidth="1"/>
    <col min="15364" max="15367" width="11.28515625" style="53" customWidth="1"/>
    <col min="15368" max="15368" width="13.42578125" style="53" customWidth="1"/>
    <col min="15369" max="15369" width="12.7109375" style="53" customWidth="1"/>
    <col min="15370" max="15373" width="11.28515625" style="53" customWidth="1"/>
    <col min="15374" max="15374" width="18.42578125" style="53" customWidth="1"/>
    <col min="15375" max="15616" width="9.140625" style="53"/>
    <col min="15617" max="15617" width="12.5703125" style="53" bestFit="1" customWidth="1"/>
    <col min="15618" max="15618" width="15.28515625" style="53" customWidth="1"/>
    <col min="15619" max="15619" width="13.28515625" style="53" customWidth="1"/>
    <col min="15620" max="15623" width="11.28515625" style="53" customWidth="1"/>
    <col min="15624" max="15624" width="13.42578125" style="53" customWidth="1"/>
    <col min="15625" max="15625" width="12.7109375" style="53" customWidth="1"/>
    <col min="15626" max="15629" width="11.28515625" style="53" customWidth="1"/>
    <col min="15630" max="15630" width="18.42578125" style="53" customWidth="1"/>
    <col min="15631" max="15872" width="9.140625" style="53"/>
    <col min="15873" max="15873" width="12.5703125" style="53" bestFit="1" customWidth="1"/>
    <col min="15874" max="15874" width="15.28515625" style="53" customWidth="1"/>
    <col min="15875" max="15875" width="13.28515625" style="53" customWidth="1"/>
    <col min="15876" max="15879" width="11.28515625" style="53" customWidth="1"/>
    <col min="15880" max="15880" width="13.42578125" style="53" customWidth="1"/>
    <col min="15881" max="15881" width="12.7109375" style="53" customWidth="1"/>
    <col min="15882" max="15885" width="11.28515625" style="53" customWidth="1"/>
    <col min="15886" max="15886" width="18.42578125" style="53" customWidth="1"/>
    <col min="15887" max="16128" width="9.140625" style="53"/>
    <col min="16129" max="16129" width="12.5703125" style="53" bestFit="1" customWidth="1"/>
    <col min="16130" max="16130" width="15.28515625" style="53" customWidth="1"/>
    <col min="16131" max="16131" width="13.28515625" style="53" customWidth="1"/>
    <col min="16132" max="16135" width="11.28515625" style="53" customWidth="1"/>
    <col min="16136" max="16136" width="13.42578125" style="53" customWidth="1"/>
    <col min="16137" max="16137" width="12.7109375" style="53" customWidth="1"/>
    <col min="16138" max="16141" width="11.28515625" style="53" customWidth="1"/>
    <col min="16142" max="16142" width="18.42578125" style="53" customWidth="1"/>
    <col min="16143" max="16384" width="9.140625" style="53"/>
  </cols>
  <sheetData>
    <row r="1" spans="1:18" s="46" customFormat="1" ht="27.75" customHeight="1" x14ac:dyDescent="0.2">
      <c r="A1" s="44" t="s">
        <v>16</v>
      </c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8" s="46" customFormat="1" ht="30" customHeight="1" x14ac:dyDescent="0.2">
      <c r="A2" s="326" t="s">
        <v>17</v>
      </c>
      <c r="B2" s="326" t="s">
        <v>18</v>
      </c>
      <c r="C2" s="326" t="s">
        <v>19</v>
      </c>
      <c r="D2" s="324" t="s">
        <v>20</v>
      </c>
      <c r="E2" s="324"/>
      <c r="F2" s="324"/>
      <c r="G2" s="324"/>
      <c r="H2" s="322" t="s">
        <v>21</v>
      </c>
      <c r="I2" s="326" t="s">
        <v>22</v>
      </c>
      <c r="J2" s="322" t="s">
        <v>23</v>
      </c>
      <c r="K2" s="324" t="s">
        <v>24</v>
      </c>
      <c r="L2" s="324"/>
      <c r="M2" s="324"/>
      <c r="N2" s="325" t="s">
        <v>25</v>
      </c>
    </row>
    <row r="3" spans="1:18" s="46" customFormat="1" ht="33.75" customHeight="1" x14ac:dyDescent="0.2">
      <c r="A3" s="324"/>
      <c r="B3" s="324"/>
      <c r="C3" s="326"/>
      <c r="D3" s="62" t="s">
        <v>26</v>
      </c>
      <c r="E3" s="63" t="s">
        <v>27</v>
      </c>
      <c r="F3" s="61" t="s">
        <v>28</v>
      </c>
      <c r="G3" s="61" t="s">
        <v>29</v>
      </c>
      <c r="H3" s="327"/>
      <c r="I3" s="326"/>
      <c r="J3" s="323"/>
      <c r="K3" s="61" t="s">
        <v>26</v>
      </c>
      <c r="L3" s="63" t="s">
        <v>30</v>
      </c>
      <c r="M3" s="61" t="s">
        <v>31</v>
      </c>
      <c r="N3" s="325"/>
    </row>
    <row r="4" spans="1:18" ht="27" customHeight="1" x14ac:dyDescent="0.2">
      <c r="A4" s="47" t="s">
        <v>32</v>
      </c>
      <c r="B4" s="48">
        <f t="shared" ref="B4:G4" si="0">SUM(B5:B19)</f>
        <v>81241032000</v>
      </c>
      <c r="C4" s="48">
        <f t="shared" si="0"/>
        <v>56868722400</v>
      </c>
      <c r="D4" s="48">
        <f t="shared" si="0"/>
        <v>351146078.16000003</v>
      </c>
      <c r="E4" s="49">
        <f t="shared" si="0"/>
        <v>226274889</v>
      </c>
      <c r="F4" s="48">
        <f t="shared" si="0"/>
        <v>45254977.800000004</v>
      </c>
      <c r="G4" s="48">
        <f t="shared" si="0"/>
        <v>79616211.359999999</v>
      </c>
      <c r="H4" s="50">
        <f>IF(B4&gt;8000000000,(B4-8000000000)*0.8,0)</f>
        <v>58592825600</v>
      </c>
      <c r="I4" s="51">
        <f>ROUNDDOWN(IF(H4&gt;0,H4*VLOOKUP(H4,세율표!$A$36:$C$38,2)-VLOOKUP(H4,세율표!$A$36:$C$38,3),0),0)</f>
        <v>350149779</v>
      </c>
      <c r="J4" s="51">
        <f>E4*(H4*0.7*0.004)/(C4*0.004-1200000)</f>
        <v>164059911.24497187</v>
      </c>
      <c r="K4" s="51">
        <f>L4+M4</f>
        <v>223307841.30603376</v>
      </c>
      <c r="L4" s="52">
        <f>I4-J4</f>
        <v>186089867.75502813</v>
      </c>
      <c r="M4" s="51">
        <f>L4*0.2</f>
        <v>37217973.551005624</v>
      </c>
      <c r="N4" s="52">
        <f>D4+K4</f>
        <v>574453919.46603382</v>
      </c>
    </row>
    <row r="5" spans="1:18" ht="27" customHeight="1" x14ac:dyDescent="0.2">
      <c r="A5" s="54"/>
      <c r="B5" s="55">
        <f>제세공과금!E74*10^3</f>
        <v>81241032000</v>
      </c>
      <c r="C5" s="51">
        <f>SUM(B5*0.7)</f>
        <v>56868722400</v>
      </c>
      <c r="D5" s="51">
        <f t="shared" ref="D5:D19" si="1">E5+F5+G5</f>
        <v>351146078.16000003</v>
      </c>
      <c r="E5" s="51">
        <f>ROUNDDOWN(IF(C5&gt;0,C5*VLOOKUP(C5,세율표!$A$30:$C$32,2)-VLOOKUP(C5,세율표!$A$30:$C$32,3),0),0)</f>
        <v>226274889</v>
      </c>
      <c r="F5" s="51">
        <f t="shared" ref="F5:F19" si="2">E5*0.2</f>
        <v>45254977.800000004</v>
      </c>
      <c r="G5" s="51">
        <f t="shared" ref="G5:G19" si="3">B5*0.7*0.0014</f>
        <v>79616211.359999999</v>
      </c>
      <c r="H5" s="56"/>
      <c r="I5" s="57"/>
      <c r="J5" s="57"/>
      <c r="K5" s="57"/>
      <c r="L5" s="57"/>
      <c r="M5" s="57"/>
      <c r="N5" s="57"/>
    </row>
    <row r="6" spans="1:18" ht="27" customHeight="1" x14ac:dyDescent="0.2">
      <c r="A6" s="54"/>
      <c r="B6" s="55"/>
      <c r="C6" s="51">
        <f>SUM(B6*0.7)</f>
        <v>0</v>
      </c>
      <c r="D6" s="51">
        <f t="shared" si="1"/>
        <v>0</v>
      </c>
      <c r="E6" s="51">
        <f>ROUNDDOWN(IF(C6&gt;0,C6*VLOOKUP(C6,세율표!$A$30:$C$32,2)-VLOOKUP(C6,세율표!$A$30:$C$32,3),0),0)</f>
        <v>0</v>
      </c>
      <c r="F6" s="51">
        <f t="shared" si="2"/>
        <v>0</v>
      </c>
      <c r="G6" s="51">
        <f t="shared" si="3"/>
        <v>0</v>
      </c>
      <c r="H6" s="58"/>
      <c r="I6" s="58"/>
      <c r="J6" s="58"/>
      <c r="K6" s="58"/>
      <c r="L6" s="58"/>
      <c r="M6" s="58"/>
      <c r="N6" s="58"/>
    </row>
    <row r="7" spans="1:18" ht="27" customHeight="1" thickBot="1" x14ac:dyDescent="0.25">
      <c r="A7" s="54"/>
      <c r="B7" s="55"/>
      <c r="C7" s="51"/>
      <c r="D7" s="51">
        <f t="shared" si="1"/>
        <v>0</v>
      </c>
      <c r="E7" s="51">
        <f>ROUNDDOWN(IF(C7&gt;0,C7*VLOOKUP(C7,세율표!$A$30:$C$32,2)-VLOOKUP(C7,세율표!$A$30:$C$32,3),0),0)</f>
        <v>0</v>
      </c>
      <c r="F7" s="51">
        <f t="shared" si="2"/>
        <v>0</v>
      </c>
      <c r="G7" s="51">
        <f t="shared" si="3"/>
        <v>0</v>
      </c>
      <c r="H7" s="58"/>
      <c r="I7" s="58"/>
      <c r="J7" s="58"/>
      <c r="K7" s="58"/>
      <c r="L7" s="58"/>
      <c r="M7" s="58"/>
      <c r="N7" s="58"/>
    </row>
    <row r="8" spans="1:18" ht="27" customHeight="1" x14ac:dyDescent="0.2">
      <c r="A8" s="54"/>
      <c r="B8" s="55"/>
      <c r="C8" s="51"/>
      <c r="D8" s="51">
        <f t="shared" si="1"/>
        <v>0</v>
      </c>
      <c r="E8" s="51">
        <f>ROUNDDOWN(IF(C8&gt;0,C8*VLOOKUP(C8,세율표!$A$30:$C$32,2)-VLOOKUP(C8,세율표!$A$30:$C$32,3),0),0)</f>
        <v>0</v>
      </c>
      <c r="F8" s="51">
        <f t="shared" si="2"/>
        <v>0</v>
      </c>
      <c r="G8" s="51">
        <f t="shared" si="3"/>
        <v>0</v>
      </c>
      <c r="H8" s="316" t="s">
        <v>33</v>
      </c>
      <c r="I8" s="316"/>
      <c r="J8" s="316"/>
      <c r="K8" s="316"/>
      <c r="L8" s="316"/>
      <c r="M8" s="316"/>
      <c r="N8" s="317"/>
    </row>
    <row r="9" spans="1:18" ht="27" customHeight="1" x14ac:dyDescent="0.2">
      <c r="A9" s="54"/>
      <c r="B9" s="55"/>
      <c r="C9" s="51"/>
      <c r="D9" s="51">
        <f t="shared" si="1"/>
        <v>0</v>
      </c>
      <c r="E9" s="51">
        <f>ROUNDDOWN(IF(C9&gt;0,C9*VLOOKUP(C9,세율표!$A$30:$C$32,2)-VLOOKUP(C9,세율표!$A$30:$C$32,3),0),0)</f>
        <v>0</v>
      </c>
      <c r="F9" s="51">
        <f t="shared" si="2"/>
        <v>0</v>
      </c>
      <c r="G9" s="51">
        <f t="shared" si="3"/>
        <v>0</v>
      </c>
      <c r="H9" s="318" t="s">
        <v>34</v>
      </c>
      <c r="I9" s="318"/>
      <c r="J9" s="318"/>
      <c r="K9" s="318"/>
      <c r="L9" s="318"/>
      <c r="M9" s="318"/>
      <c r="N9" s="319"/>
    </row>
    <row r="10" spans="1:18" ht="27" customHeight="1" x14ac:dyDescent="0.2">
      <c r="A10" s="54"/>
      <c r="B10" s="55"/>
      <c r="C10" s="51"/>
      <c r="D10" s="51">
        <f t="shared" si="1"/>
        <v>0</v>
      </c>
      <c r="E10" s="51">
        <f>ROUNDDOWN(IF(C10&gt;0,C10*VLOOKUP(C10,세율표!$A$30:$C$32,2)-VLOOKUP(C10,세율표!$A$30:$C$32,3),0),0)</f>
        <v>0</v>
      </c>
      <c r="F10" s="51">
        <f t="shared" si="2"/>
        <v>0</v>
      </c>
      <c r="G10" s="51">
        <f t="shared" si="3"/>
        <v>0</v>
      </c>
      <c r="H10" s="318" t="s">
        <v>35</v>
      </c>
      <c r="I10" s="318"/>
      <c r="J10" s="318"/>
      <c r="K10" s="318"/>
      <c r="L10" s="318"/>
      <c r="M10" s="318"/>
      <c r="N10" s="319"/>
    </row>
    <row r="11" spans="1:18" ht="27" customHeight="1" x14ac:dyDescent="0.2">
      <c r="A11" s="54"/>
      <c r="B11" s="55"/>
      <c r="C11" s="51"/>
      <c r="D11" s="51">
        <f t="shared" si="1"/>
        <v>0</v>
      </c>
      <c r="E11" s="51">
        <f>ROUNDDOWN(IF(C11&gt;0,C11*VLOOKUP(C11,세율표!$A$30:$C$32,2)-VLOOKUP(C11,세율표!$A$30:$C$32,3),0),0)</f>
        <v>0</v>
      </c>
      <c r="F11" s="51">
        <f t="shared" si="2"/>
        <v>0</v>
      </c>
      <c r="G11" s="51">
        <f t="shared" si="3"/>
        <v>0</v>
      </c>
      <c r="H11" s="318" t="s">
        <v>36</v>
      </c>
      <c r="I11" s="318"/>
      <c r="J11" s="318"/>
      <c r="K11" s="318"/>
      <c r="L11" s="318"/>
      <c r="M11" s="318"/>
      <c r="N11" s="319"/>
    </row>
    <row r="12" spans="1:18" ht="27" customHeight="1" x14ac:dyDescent="0.2">
      <c r="A12" s="54"/>
      <c r="B12" s="55"/>
      <c r="C12" s="51"/>
      <c r="D12" s="51">
        <f t="shared" si="1"/>
        <v>0</v>
      </c>
      <c r="E12" s="51">
        <f>ROUNDDOWN(IF(C12&gt;0,C12*VLOOKUP(C12,세율표!$A$30:$C$32,2)-VLOOKUP(C12,세율표!$A$30:$C$32,3),0),0)</f>
        <v>0</v>
      </c>
      <c r="F12" s="51">
        <f t="shared" si="2"/>
        <v>0</v>
      </c>
      <c r="G12" s="51">
        <f t="shared" si="3"/>
        <v>0</v>
      </c>
      <c r="H12" s="318" t="s">
        <v>37</v>
      </c>
      <c r="I12" s="318"/>
      <c r="J12" s="318"/>
      <c r="K12" s="318"/>
      <c r="L12" s="318"/>
      <c r="M12" s="318"/>
      <c r="N12" s="319"/>
    </row>
    <row r="13" spans="1:18" ht="27" customHeight="1" x14ac:dyDescent="0.2">
      <c r="A13" s="54"/>
      <c r="B13" s="55"/>
      <c r="C13" s="51"/>
      <c r="D13" s="51">
        <f t="shared" si="1"/>
        <v>0</v>
      </c>
      <c r="E13" s="51">
        <f>ROUNDDOWN(IF(C13&gt;0,C13*VLOOKUP(C13,세율표!$A$30:$C$32,2)-VLOOKUP(C13,세율표!$A$30:$C$32,3),0),0)</f>
        <v>0</v>
      </c>
      <c r="F13" s="51">
        <f t="shared" si="2"/>
        <v>0</v>
      </c>
      <c r="G13" s="51">
        <f t="shared" si="3"/>
        <v>0</v>
      </c>
      <c r="H13" s="318" t="s">
        <v>38</v>
      </c>
      <c r="I13" s="318"/>
      <c r="J13" s="318"/>
      <c r="K13" s="318"/>
      <c r="L13" s="318"/>
      <c r="M13" s="318"/>
      <c r="N13" s="319"/>
    </row>
    <row r="14" spans="1:18" ht="27" customHeight="1" thickBot="1" x14ac:dyDescent="0.25">
      <c r="A14" s="54"/>
      <c r="B14" s="55"/>
      <c r="C14" s="51"/>
      <c r="D14" s="51">
        <f t="shared" si="1"/>
        <v>0</v>
      </c>
      <c r="E14" s="51">
        <f>ROUNDDOWN(IF(C14&gt;0,C14*VLOOKUP(C14,세율표!$A$30:$C$32,2)-VLOOKUP(C14,세율표!$A$30:$C$32,3),0),0)</f>
        <v>0</v>
      </c>
      <c r="F14" s="51">
        <f t="shared" si="2"/>
        <v>0</v>
      </c>
      <c r="G14" s="51">
        <f t="shared" si="3"/>
        <v>0</v>
      </c>
      <c r="H14" s="320" t="s">
        <v>39</v>
      </c>
      <c r="I14" s="320"/>
      <c r="J14" s="320"/>
      <c r="K14" s="320"/>
      <c r="L14" s="320"/>
      <c r="M14" s="320"/>
      <c r="N14" s="321"/>
    </row>
    <row r="15" spans="1:18" ht="27" customHeight="1" x14ac:dyDescent="0.2">
      <c r="A15" s="54"/>
      <c r="B15" s="55"/>
      <c r="C15" s="51"/>
      <c r="D15" s="51">
        <f t="shared" si="1"/>
        <v>0</v>
      </c>
      <c r="E15" s="51">
        <f>ROUNDDOWN(IF(C15&gt;0,C15*VLOOKUP(C15,세율표!$A$30:$C$32,2)-VLOOKUP(C15,세율표!$A$30:$C$32,3),0),0)</f>
        <v>0</v>
      </c>
      <c r="F15" s="51">
        <f t="shared" si="2"/>
        <v>0</v>
      </c>
      <c r="G15" s="51">
        <f t="shared" si="3"/>
        <v>0</v>
      </c>
    </row>
    <row r="16" spans="1:18" ht="27" customHeight="1" x14ac:dyDescent="0.2">
      <c r="A16" s="54"/>
      <c r="B16" s="55"/>
      <c r="C16" s="51"/>
      <c r="D16" s="51">
        <f t="shared" si="1"/>
        <v>0</v>
      </c>
      <c r="E16" s="51">
        <f>ROUNDDOWN(IF(C16&gt;0,C16*VLOOKUP(C16,세율표!$A$30:$C$32,2)-VLOOKUP(C16,세율표!$A$30:$C$32,3),0),0)</f>
        <v>0</v>
      </c>
      <c r="F16" s="51">
        <f t="shared" si="2"/>
        <v>0</v>
      </c>
      <c r="G16" s="51">
        <f t="shared" si="3"/>
        <v>0</v>
      </c>
      <c r="H16" s="315" t="s">
        <v>40</v>
      </c>
      <c r="I16" s="315"/>
      <c r="J16" s="315"/>
      <c r="K16" s="315"/>
      <c r="L16" s="315"/>
      <c r="M16" s="315"/>
      <c r="N16" s="315"/>
      <c r="O16" s="315"/>
      <c r="P16" s="315"/>
      <c r="Q16" s="315"/>
      <c r="R16" s="315"/>
    </row>
    <row r="17" spans="1:7" ht="27" customHeight="1" x14ac:dyDescent="0.2">
      <c r="A17" s="54"/>
      <c r="B17" s="55"/>
      <c r="C17" s="51"/>
      <c r="D17" s="51">
        <f t="shared" si="1"/>
        <v>0</v>
      </c>
      <c r="E17" s="51">
        <f>ROUNDDOWN(IF(C17&gt;0,C17*VLOOKUP(C17,세율표!$A$30:$C$32,2)-VLOOKUP(C17,세율표!$A$30:$C$32,3),0),0)</f>
        <v>0</v>
      </c>
      <c r="F17" s="51">
        <f t="shared" si="2"/>
        <v>0</v>
      </c>
      <c r="G17" s="51">
        <f t="shared" si="3"/>
        <v>0</v>
      </c>
    </row>
    <row r="18" spans="1:7" ht="27" customHeight="1" x14ac:dyDescent="0.2">
      <c r="A18" s="54"/>
      <c r="B18" s="55"/>
      <c r="C18" s="51"/>
      <c r="D18" s="51">
        <f t="shared" si="1"/>
        <v>0</v>
      </c>
      <c r="E18" s="51">
        <f>ROUNDDOWN(IF(C18&gt;0,C18*VLOOKUP(C18,세율표!$A$30:$C$32,2)-VLOOKUP(C18,세율표!$A$30:$C$32,3),0),0)</f>
        <v>0</v>
      </c>
      <c r="F18" s="51">
        <f t="shared" si="2"/>
        <v>0</v>
      </c>
      <c r="G18" s="51">
        <f t="shared" si="3"/>
        <v>0</v>
      </c>
    </row>
    <row r="19" spans="1:7" ht="27" customHeight="1" x14ac:dyDescent="0.2">
      <c r="A19" s="54"/>
      <c r="B19" s="55"/>
      <c r="C19" s="51"/>
      <c r="D19" s="51">
        <f t="shared" si="1"/>
        <v>0</v>
      </c>
      <c r="E19" s="51">
        <f>ROUNDDOWN(IF(C19&gt;0,C19*VLOOKUP(C19,세율표!$A$30:$C$32,2)-VLOOKUP(C19,세율표!$A$30:$C$32,3),0),0)</f>
        <v>0</v>
      </c>
      <c r="F19" s="51">
        <f t="shared" si="2"/>
        <v>0</v>
      </c>
      <c r="G19" s="51">
        <f t="shared" si="3"/>
        <v>0</v>
      </c>
    </row>
  </sheetData>
  <sheetProtection password="CC69" sheet="1" selectLockedCells="1"/>
  <protectedRanges>
    <protectedRange password="CC69" sqref="C1:N4 C17:N65536 D16:G16 D5:N15" name="범위1"/>
  </protectedRanges>
  <mergeCells count="17">
    <mergeCell ref="J2:J3"/>
    <mergeCell ref="K2:M2"/>
    <mergeCell ref="N2:N3"/>
    <mergeCell ref="A2:A3"/>
    <mergeCell ref="B2:B3"/>
    <mergeCell ref="C2:C3"/>
    <mergeCell ref="D2:G2"/>
    <mergeCell ref="H2:H3"/>
    <mergeCell ref="I2:I3"/>
    <mergeCell ref="H16:R16"/>
    <mergeCell ref="H8:N8"/>
    <mergeCell ref="H9:N9"/>
    <mergeCell ref="H11:N11"/>
    <mergeCell ref="H12:N12"/>
    <mergeCell ref="H13:N13"/>
    <mergeCell ref="H14:N14"/>
    <mergeCell ref="H10:N10"/>
  </mergeCells>
  <phoneticPr fontId="2" type="noConversion"/>
  <printOptions horizontalCentered="1"/>
  <pageMargins left="0.19685039370078741" right="0.15748031496062992" top="0.6692913385826772" bottom="0.39370078740157483" header="0.51181102362204722" footer="0.27559055118110237"/>
  <pageSetup paperSize="9" scale="9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rgb="FF000000"/>
    <pageSetUpPr fitToPage="1"/>
  </sheetPr>
  <dimension ref="A1:K39"/>
  <sheetViews>
    <sheetView showGridLines="0" topLeftCell="A27" workbookViewId="0">
      <selection activeCell="C54" sqref="C54"/>
    </sheetView>
  </sheetViews>
  <sheetFormatPr defaultRowHeight="13.5" x14ac:dyDescent="0.15"/>
  <cols>
    <col min="1" max="1" width="20.5703125" style="5" customWidth="1"/>
    <col min="2" max="2" width="8" style="5" customWidth="1"/>
    <col min="3" max="3" width="16.85546875" style="5" customWidth="1"/>
    <col min="4" max="4" width="14.5703125" style="43" customWidth="1"/>
    <col min="5" max="5" width="20.5703125" style="5" customWidth="1"/>
    <col min="6" max="6" width="8" style="5" customWidth="1"/>
    <col min="7" max="7" width="16.85546875" style="5" customWidth="1"/>
    <col min="8" max="8" width="9.140625" style="5"/>
    <col min="9" max="9" width="19.85546875" style="5" customWidth="1"/>
    <col min="10" max="10" width="12.5703125" style="5" customWidth="1"/>
    <col min="11" max="11" width="17.140625" style="5" customWidth="1"/>
    <col min="12" max="256" width="9.140625" style="5"/>
    <col min="257" max="257" width="20.5703125" style="5" customWidth="1"/>
    <col min="258" max="258" width="8" style="5" customWidth="1"/>
    <col min="259" max="259" width="16.85546875" style="5" customWidth="1"/>
    <col min="260" max="260" width="11.140625" style="5" customWidth="1"/>
    <col min="261" max="261" width="20.5703125" style="5" customWidth="1"/>
    <col min="262" max="262" width="8" style="5" customWidth="1"/>
    <col min="263" max="263" width="16.85546875" style="5" customWidth="1"/>
    <col min="264" max="264" width="9.140625" style="5"/>
    <col min="265" max="265" width="19.85546875" style="5" customWidth="1"/>
    <col min="266" max="266" width="12.5703125" style="5" customWidth="1"/>
    <col min="267" max="267" width="17.140625" style="5" customWidth="1"/>
    <col min="268" max="512" width="9.140625" style="5"/>
    <col min="513" max="513" width="20.5703125" style="5" customWidth="1"/>
    <col min="514" max="514" width="8" style="5" customWidth="1"/>
    <col min="515" max="515" width="16.85546875" style="5" customWidth="1"/>
    <col min="516" max="516" width="11.140625" style="5" customWidth="1"/>
    <col min="517" max="517" width="20.5703125" style="5" customWidth="1"/>
    <col min="518" max="518" width="8" style="5" customWidth="1"/>
    <col min="519" max="519" width="16.85546875" style="5" customWidth="1"/>
    <col min="520" max="520" width="9.140625" style="5"/>
    <col min="521" max="521" width="19.85546875" style="5" customWidth="1"/>
    <col min="522" max="522" width="12.5703125" style="5" customWidth="1"/>
    <col min="523" max="523" width="17.140625" style="5" customWidth="1"/>
    <col min="524" max="768" width="9.140625" style="5"/>
    <col min="769" max="769" width="20.5703125" style="5" customWidth="1"/>
    <col min="770" max="770" width="8" style="5" customWidth="1"/>
    <col min="771" max="771" width="16.85546875" style="5" customWidth="1"/>
    <col min="772" max="772" width="11.140625" style="5" customWidth="1"/>
    <col min="773" max="773" width="20.5703125" style="5" customWidth="1"/>
    <col min="774" max="774" width="8" style="5" customWidth="1"/>
    <col min="775" max="775" width="16.85546875" style="5" customWidth="1"/>
    <col min="776" max="776" width="9.140625" style="5"/>
    <col min="777" max="777" width="19.85546875" style="5" customWidth="1"/>
    <col min="778" max="778" width="12.5703125" style="5" customWidth="1"/>
    <col min="779" max="779" width="17.140625" style="5" customWidth="1"/>
    <col min="780" max="1024" width="9.140625" style="5"/>
    <col min="1025" max="1025" width="20.5703125" style="5" customWidth="1"/>
    <col min="1026" max="1026" width="8" style="5" customWidth="1"/>
    <col min="1027" max="1027" width="16.85546875" style="5" customWidth="1"/>
    <col min="1028" max="1028" width="11.140625" style="5" customWidth="1"/>
    <col min="1029" max="1029" width="20.5703125" style="5" customWidth="1"/>
    <col min="1030" max="1030" width="8" style="5" customWidth="1"/>
    <col min="1031" max="1031" width="16.85546875" style="5" customWidth="1"/>
    <col min="1032" max="1032" width="9.140625" style="5"/>
    <col min="1033" max="1033" width="19.85546875" style="5" customWidth="1"/>
    <col min="1034" max="1034" width="12.5703125" style="5" customWidth="1"/>
    <col min="1035" max="1035" width="17.140625" style="5" customWidth="1"/>
    <col min="1036" max="1280" width="9.140625" style="5"/>
    <col min="1281" max="1281" width="20.5703125" style="5" customWidth="1"/>
    <col min="1282" max="1282" width="8" style="5" customWidth="1"/>
    <col min="1283" max="1283" width="16.85546875" style="5" customWidth="1"/>
    <col min="1284" max="1284" width="11.140625" style="5" customWidth="1"/>
    <col min="1285" max="1285" width="20.5703125" style="5" customWidth="1"/>
    <col min="1286" max="1286" width="8" style="5" customWidth="1"/>
    <col min="1287" max="1287" width="16.85546875" style="5" customWidth="1"/>
    <col min="1288" max="1288" width="9.140625" style="5"/>
    <col min="1289" max="1289" width="19.85546875" style="5" customWidth="1"/>
    <col min="1290" max="1290" width="12.5703125" style="5" customWidth="1"/>
    <col min="1291" max="1291" width="17.140625" style="5" customWidth="1"/>
    <col min="1292" max="1536" width="9.140625" style="5"/>
    <col min="1537" max="1537" width="20.5703125" style="5" customWidth="1"/>
    <col min="1538" max="1538" width="8" style="5" customWidth="1"/>
    <col min="1539" max="1539" width="16.85546875" style="5" customWidth="1"/>
    <col min="1540" max="1540" width="11.140625" style="5" customWidth="1"/>
    <col min="1541" max="1541" width="20.5703125" style="5" customWidth="1"/>
    <col min="1542" max="1542" width="8" style="5" customWidth="1"/>
    <col min="1543" max="1543" width="16.85546875" style="5" customWidth="1"/>
    <col min="1544" max="1544" width="9.140625" style="5"/>
    <col min="1545" max="1545" width="19.85546875" style="5" customWidth="1"/>
    <col min="1546" max="1546" width="12.5703125" style="5" customWidth="1"/>
    <col min="1547" max="1547" width="17.140625" style="5" customWidth="1"/>
    <col min="1548" max="1792" width="9.140625" style="5"/>
    <col min="1793" max="1793" width="20.5703125" style="5" customWidth="1"/>
    <col min="1794" max="1794" width="8" style="5" customWidth="1"/>
    <col min="1795" max="1795" width="16.85546875" style="5" customWidth="1"/>
    <col min="1796" max="1796" width="11.140625" style="5" customWidth="1"/>
    <col min="1797" max="1797" width="20.5703125" style="5" customWidth="1"/>
    <col min="1798" max="1798" width="8" style="5" customWidth="1"/>
    <col min="1799" max="1799" width="16.85546875" style="5" customWidth="1"/>
    <col min="1800" max="1800" width="9.140625" style="5"/>
    <col min="1801" max="1801" width="19.85546875" style="5" customWidth="1"/>
    <col min="1802" max="1802" width="12.5703125" style="5" customWidth="1"/>
    <col min="1803" max="1803" width="17.140625" style="5" customWidth="1"/>
    <col min="1804" max="2048" width="9.140625" style="5"/>
    <col min="2049" max="2049" width="20.5703125" style="5" customWidth="1"/>
    <col min="2050" max="2050" width="8" style="5" customWidth="1"/>
    <col min="2051" max="2051" width="16.85546875" style="5" customWidth="1"/>
    <col min="2052" max="2052" width="11.140625" style="5" customWidth="1"/>
    <col min="2053" max="2053" width="20.5703125" style="5" customWidth="1"/>
    <col min="2054" max="2054" width="8" style="5" customWidth="1"/>
    <col min="2055" max="2055" width="16.85546875" style="5" customWidth="1"/>
    <col min="2056" max="2056" width="9.140625" style="5"/>
    <col min="2057" max="2057" width="19.85546875" style="5" customWidth="1"/>
    <col min="2058" max="2058" width="12.5703125" style="5" customWidth="1"/>
    <col min="2059" max="2059" width="17.140625" style="5" customWidth="1"/>
    <col min="2060" max="2304" width="9.140625" style="5"/>
    <col min="2305" max="2305" width="20.5703125" style="5" customWidth="1"/>
    <col min="2306" max="2306" width="8" style="5" customWidth="1"/>
    <col min="2307" max="2307" width="16.85546875" style="5" customWidth="1"/>
    <col min="2308" max="2308" width="11.140625" style="5" customWidth="1"/>
    <col min="2309" max="2309" width="20.5703125" style="5" customWidth="1"/>
    <col min="2310" max="2310" width="8" style="5" customWidth="1"/>
    <col min="2311" max="2311" width="16.85546875" style="5" customWidth="1"/>
    <col min="2312" max="2312" width="9.140625" style="5"/>
    <col min="2313" max="2313" width="19.85546875" style="5" customWidth="1"/>
    <col min="2314" max="2314" width="12.5703125" style="5" customWidth="1"/>
    <col min="2315" max="2315" width="17.140625" style="5" customWidth="1"/>
    <col min="2316" max="2560" width="9.140625" style="5"/>
    <col min="2561" max="2561" width="20.5703125" style="5" customWidth="1"/>
    <col min="2562" max="2562" width="8" style="5" customWidth="1"/>
    <col min="2563" max="2563" width="16.85546875" style="5" customWidth="1"/>
    <col min="2564" max="2564" width="11.140625" style="5" customWidth="1"/>
    <col min="2565" max="2565" width="20.5703125" style="5" customWidth="1"/>
    <col min="2566" max="2566" width="8" style="5" customWidth="1"/>
    <col min="2567" max="2567" width="16.85546875" style="5" customWidth="1"/>
    <col min="2568" max="2568" width="9.140625" style="5"/>
    <col min="2569" max="2569" width="19.85546875" style="5" customWidth="1"/>
    <col min="2570" max="2570" width="12.5703125" style="5" customWidth="1"/>
    <col min="2571" max="2571" width="17.140625" style="5" customWidth="1"/>
    <col min="2572" max="2816" width="9.140625" style="5"/>
    <col min="2817" max="2817" width="20.5703125" style="5" customWidth="1"/>
    <col min="2818" max="2818" width="8" style="5" customWidth="1"/>
    <col min="2819" max="2819" width="16.85546875" style="5" customWidth="1"/>
    <col min="2820" max="2820" width="11.140625" style="5" customWidth="1"/>
    <col min="2821" max="2821" width="20.5703125" style="5" customWidth="1"/>
    <col min="2822" max="2822" width="8" style="5" customWidth="1"/>
    <col min="2823" max="2823" width="16.85546875" style="5" customWidth="1"/>
    <col min="2824" max="2824" width="9.140625" style="5"/>
    <col min="2825" max="2825" width="19.85546875" style="5" customWidth="1"/>
    <col min="2826" max="2826" width="12.5703125" style="5" customWidth="1"/>
    <col min="2827" max="2827" width="17.140625" style="5" customWidth="1"/>
    <col min="2828" max="3072" width="9.140625" style="5"/>
    <col min="3073" max="3073" width="20.5703125" style="5" customWidth="1"/>
    <col min="3074" max="3074" width="8" style="5" customWidth="1"/>
    <col min="3075" max="3075" width="16.85546875" style="5" customWidth="1"/>
    <col min="3076" max="3076" width="11.140625" style="5" customWidth="1"/>
    <col min="3077" max="3077" width="20.5703125" style="5" customWidth="1"/>
    <col min="3078" max="3078" width="8" style="5" customWidth="1"/>
    <col min="3079" max="3079" width="16.85546875" style="5" customWidth="1"/>
    <col min="3080" max="3080" width="9.140625" style="5"/>
    <col min="3081" max="3081" width="19.85546875" style="5" customWidth="1"/>
    <col min="3082" max="3082" width="12.5703125" style="5" customWidth="1"/>
    <col min="3083" max="3083" width="17.140625" style="5" customWidth="1"/>
    <col min="3084" max="3328" width="9.140625" style="5"/>
    <col min="3329" max="3329" width="20.5703125" style="5" customWidth="1"/>
    <col min="3330" max="3330" width="8" style="5" customWidth="1"/>
    <col min="3331" max="3331" width="16.85546875" style="5" customWidth="1"/>
    <col min="3332" max="3332" width="11.140625" style="5" customWidth="1"/>
    <col min="3333" max="3333" width="20.5703125" style="5" customWidth="1"/>
    <col min="3334" max="3334" width="8" style="5" customWidth="1"/>
    <col min="3335" max="3335" width="16.85546875" style="5" customWidth="1"/>
    <col min="3336" max="3336" width="9.140625" style="5"/>
    <col min="3337" max="3337" width="19.85546875" style="5" customWidth="1"/>
    <col min="3338" max="3338" width="12.5703125" style="5" customWidth="1"/>
    <col min="3339" max="3339" width="17.140625" style="5" customWidth="1"/>
    <col min="3340" max="3584" width="9.140625" style="5"/>
    <col min="3585" max="3585" width="20.5703125" style="5" customWidth="1"/>
    <col min="3586" max="3586" width="8" style="5" customWidth="1"/>
    <col min="3587" max="3587" width="16.85546875" style="5" customWidth="1"/>
    <col min="3588" max="3588" width="11.140625" style="5" customWidth="1"/>
    <col min="3589" max="3589" width="20.5703125" style="5" customWidth="1"/>
    <col min="3590" max="3590" width="8" style="5" customWidth="1"/>
    <col min="3591" max="3591" width="16.85546875" style="5" customWidth="1"/>
    <col min="3592" max="3592" width="9.140625" style="5"/>
    <col min="3593" max="3593" width="19.85546875" style="5" customWidth="1"/>
    <col min="3594" max="3594" width="12.5703125" style="5" customWidth="1"/>
    <col min="3595" max="3595" width="17.140625" style="5" customWidth="1"/>
    <col min="3596" max="3840" width="9.140625" style="5"/>
    <col min="3841" max="3841" width="20.5703125" style="5" customWidth="1"/>
    <col min="3842" max="3842" width="8" style="5" customWidth="1"/>
    <col min="3843" max="3843" width="16.85546875" style="5" customWidth="1"/>
    <col min="3844" max="3844" width="11.140625" style="5" customWidth="1"/>
    <col min="3845" max="3845" width="20.5703125" style="5" customWidth="1"/>
    <col min="3846" max="3846" width="8" style="5" customWidth="1"/>
    <col min="3847" max="3847" width="16.85546875" style="5" customWidth="1"/>
    <col min="3848" max="3848" width="9.140625" style="5"/>
    <col min="3849" max="3849" width="19.85546875" style="5" customWidth="1"/>
    <col min="3850" max="3850" width="12.5703125" style="5" customWidth="1"/>
    <col min="3851" max="3851" width="17.140625" style="5" customWidth="1"/>
    <col min="3852" max="4096" width="9.140625" style="5"/>
    <col min="4097" max="4097" width="20.5703125" style="5" customWidth="1"/>
    <col min="4098" max="4098" width="8" style="5" customWidth="1"/>
    <col min="4099" max="4099" width="16.85546875" style="5" customWidth="1"/>
    <col min="4100" max="4100" width="11.140625" style="5" customWidth="1"/>
    <col min="4101" max="4101" width="20.5703125" style="5" customWidth="1"/>
    <col min="4102" max="4102" width="8" style="5" customWidth="1"/>
    <col min="4103" max="4103" width="16.85546875" style="5" customWidth="1"/>
    <col min="4104" max="4104" width="9.140625" style="5"/>
    <col min="4105" max="4105" width="19.85546875" style="5" customWidth="1"/>
    <col min="4106" max="4106" width="12.5703125" style="5" customWidth="1"/>
    <col min="4107" max="4107" width="17.140625" style="5" customWidth="1"/>
    <col min="4108" max="4352" width="9.140625" style="5"/>
    <col min="4353" max="4353" width="20.5703125" style="5" customWidth="1"/>
    <col min="4354" max="4354" width="8" style="5" customWidth="1"/>
    <col min="4355" max="4355" width="16.85546875" style="5" customWidth="1"/>
    <col min="4356" max="4356" width="11.140625" style="5" customWidth="1"/>
    <col min="4357" max="4357" width="20.5703125" style="5" customWidth="1"/>
    <col min="4358" max="4358" width="8" style="5" customWidth="1"/>
    <col min="4359" max="4359" width="16.85546875" style="5" customWidth="1"/>
    <col min="4360" max="4360" width="9.140625" style="5"/>
    <col min="4361" max="4361" width="19.85546875" style="5" customWidth="1"/>
    <col min="4362" max="4362" width="12.5703125" style="5" customWidth="1"/>
    <col min="4363" max="4363" width="17.140625" style="5" customWidth="1"/>
    <col min="4364" max="4608" width="9.140625" style="5"/>
    <col min="4609" max="4609" width="20.5703125" style="5" customWidth="1"/>
    <col min="4610" max="4610" width="8" style="5" customWidth="1"/>
    <col min="4611" max="4611" width="16.85546875" style="5" customWidth="1"/>
    <col min="4612" max="4612" width="11.140625" style="5" customWidth="1"/>
    <col min="4613" max="4613" width="20.5703125" style="5" customWidth="1"/>
    <col min="4614" max="4614" width="8" style="5" customWidth="1"/>
    <col min="4615" max="4615" width="16.85546875" style="5" customWidth="1"/>
    <col min="4616" max="4616" width="9.140625" style="5"/>
    <col min="4617" max="4617" width="19.85546875" style="5" customWidth="1"/>
    <col min="4618" max="4618" width="12.5703125" style="5" customWidth="1"/>
    <col min="4619" max="4619" width="17.140625" style="5" customWidth="1"/>
    <col min="4620" max="4864" width="9.140625" style="5"/>
    <col min="4865" max="4865" width="20.5703125" style="5" customWidth="1"/>
    <col min="4866" max="4866" width="8" style="5" customWidth="1"/>
    <col min="4867" max="4867" width="16.85546875" style="5" customWidth="1"/>
    <col min="4868" max="4868" width="11.140625" style="5" customWidth="1"/>
    <col min="4869" max="4869" width="20.5703125" style="5" customWidth="1"/>
    <col min="4870" max="4870" width="8" style="5" customWidth="1"/>
    <col min="4871" max="4871" width="16.85546875" style="5" customWidth="1"/>
    <col min="4872" max="4872" width="9.140625" style="5"/>
    <col min="4873" max="4873" width="19.85546875" style="5" customWidth="1"/>
    <col min="4874" max="4874" width="12.5703125" style="5" customWidth="1"/>
    <col min="4875" max="4875" width="17.140625" style="5" customWidth="1"/>
    <col min="4876" max="5120" width="9.140625" style="5"/>
    <col min="5121" max="5121" width="20.5703125" style="5" customWidth="1"/>
    <col min="5122" max="5122" width="8" style="5" customWidth="1"/>
    <col min="5123" max="5123" width="16.85546875" style="5" customWidth="1"/>
    <col min="5124" max="5124" width="11.140625" style="5" customWidth="1"/>
    <col min="5125" max="5125" width="20.5703125" style="5" customWidth="1"/>
    <col min="5126" max="5126" width="8" style="5" customWidth="1"/>
    <col min="5127" max="5127" width="16.85546875" style="5" customWidth="1"/>
    <col min="5128" max="5128" width="9.140625" style="5"/>
    <col min="5129" max="5129" width="19.85546875" style="5" customWidth="1"/>
    <col min="5130" max="5130" width="12.5703125" style="5" customWidth="1"/>
    <col min="5131" max="5131" width="17.140625" style="5" customWidth="1"/>
    <col min="5132" max="5376" width="9.140625" style="5"/>
    <col min="5377" max="5377" width="20.5703125" style="5" customWidth="1"/>
    <col min="5378" max="5378" width="8" style="5" customWidth="1"/>
    <col min="5379" max="5379" width="16.85546875" style="5" customWidth="1"/>
    <col min="5380" max="5380" width="11.140625" style="5" customWidth="1"/>
    <col min="5381" max="5381" width="20.5703125" style="5" customWidth="1"/>
    <col min="5382" max="5382" width="8" style="5" customWidth="1"/>
    <col min="5383" max="5383" width="16.85546875" style="5" customWidth="1"/>
    <col min="5384" max="5384" width="9.140625" style="5"/>
    <col min="5385" max="5385" width="19.85546875" style="5" customWidth="1"/>
    <col min="5386" max="5386" width="12.5703125" style="5" customWidth="1"/>
    <col min="5387" max="5387" width="17.140625" style="5" customWidth="1"/>
    <col min="5388" max="5632" width="9.140625" style="5"/>
    <col min="5633" max="5633" width="20.5703125" style="5" customWidth="1"/>
    <col min="5634" max="5634" width="8" style="5" customWidth="1"/>
    <col min="5635" max="5635" width="16.85546875" style="5" customWidth="1"/>
    <col min="5636" max="5636" width="11.140625" style="5" customWidth="1"/>
    <col min="5637" max="5637" width="20.5703125" style="5" customWidth="1"/>
    <col min="5638" max="5638" width="8" style="5" customWidth="1"/>
    <col min="5639" max="5639" width="16.85546875" style="5" customWidth="1"/>
    <col min="5640" max="5640" width="9.140625" style="5"/>
    <col min="5641" max="5641" width="19.85546875" style="5" customWidth="1"/>
    <col min="5642" max="5642" width="12.5703125" style="5" customWidth="1"/>
    <col min="5643" max="5643" width="17.140625" style="5" customWidth="1"/>
    <col min="5644" max="5888" width="9.140625" style="5"/>
    <col min="5889" max="5889" width="20.5703125" style="5" customWidth="1"/>
    <col min="5890" max="5890" width="8" style="5" customWidth="1"/>
    <col min="5891" max="5891" width="16.85546875" style="5" customWidth="1"/>
    <col min="5892" max="5892" width="11.140625" style="5" customWidth="1"/>
    <col min="5893" max="5893" width="20.5703125" style="5" customWidth="1"/>
    <col min="5894" max="5894" width="8" style="5" customWidth="1"/>
    <col min="5895" max="5895" width="16.85546875" style="5" customWidth="1"/>
    <col min="5896" max="5896" width="9.140625" style="5"/>
    <col min="5897" max="5897" width="19.85546875" style="5" customWidth="1"/>
    <col min="5898" max="5898" width="12.5703125" style="5" customWidth="1"/>
    <col min="5899" max="5899" width="17.140625" style="5" customWidth="1"/>
    <col min="5900" max="6144" width="9.140625" style="5"/>
    <col min="6145" max="6145" width="20.5703125" style="5" customWidth="1"/>
    <col min="6146" max="6146" width="8" style="5" customWidth="1"/>
    <col min="6147" max="6147" width="16.85546875" style="5" customWidth="1"/>
    <col min="6148" max="6148" width="11.140625" style="5" customWidth="1"/>
    <col min="6149" max="6149" width="20.5703125" style="5" customWidth="1"/>
    <col min="6150" max="6150" width="8" style="5" customWidth="1"/>
    <col min="6151" max="6151" width="16.85546875" style="5" customWidth="1"/>
    <col min="6152" max="6152" width="9.140625" style="5"/>
    <col min="6153" max="6153" width="19.85546875" style="5" customWidth="1"/>
    <col min="6154" max="6154" width="12.5703125" style="5" customWidth="1"/>
    <col min="6155" max="6155" width="17.140625" style="5" customWidth="1"/>
    <col min="6156" max="6400" width="9.140625" style="5"/>
    <col min="6401" max="6401" width="20.5703125" style="5" customWidth="1"/>
    <col min="6402" max="6402" width="8" style="5" customWidth="1"/>
    <col min="6403" max="6403" width="16.85546875" style="5" customWidth="1"/>
    <col min="6404" max="6404" width="11.140625" style="5" customWidth="1"/>
    <col min="6405" max="6405" width="20.5703125" style="5" customWidth="1"/>
    <col min="6406" max="6406" width="8" style="5" customWidth="1"/>
    <col min="6407" max="6407" width="16.85546875" style="5" customWidth="1"/>
    <col min="6408" max="6408" width="9.140625" style="5"/>
    <col min="6409" max="6409" width="19.85546875" style="5" customWidth="1"/>
    <col min="6410" max="6410" width="12.5703125" style="5" customWidth="1"/>
    <col min="6411" max="6411" width="17.140625" style="5" customWidth="1"/>
    <col min="6412" max="6656" width="9.140625" style="5"/>
    <col min="6657" max="6657" width="20.5703125" style="5" customWidth="1"/>
    <col min="6658" max="6658" width="8" style="5" customWidth="1"/>
    <col min="6659" max="6659" width="16.85546875" style="5" customWidth="1"/>
    <col min="6660" max="6660" width="11.140625" style="5" customWidth="1"/>
    <col min="6661" max="6661" width="20.5703125" style="5" customWidth="1"/>
    <col min="6662" max="6662" width="8" style="5" customWidth="1"/>
    <col min="6663" max="6663" width="16.85546875" style="5" customWidth="1"/>
    <col min="6664" max="6664" width="9.140625" style="5"/>
    <col min="6665" max="6665" width="19.85546875" style="5" customWidth="1"/>
    <col min="6666" max="6666" width="12.5703125" style="5" customWidth="1"/>
    <col min="6667" max="6667" width="17.140625" style="5" customWidth="1"/>
    <col min="6668" max="6912" width="9.140625" style="5"/>
    <col min="6913" max="6913" width="20.5703125" style="5" customWidth="1"/>
    <col min="6914" max="6914" width="8" style="5" customWidth="1"/>
    <col min="6915" max="6915" width="16.85546875" style="5" customWidth="1"/>
    <col min="6916" max="6916" width="11.140625" style="5" customWidth="1"/>
    <col min="6917" max="6917" width="20.5703125" style="5" customWidth="1"/>
    <col min="6918" max="6918" width="8" style="5" customWidth="1"/>
    <col min="6919" max="6919" width="16.85546875" style="5" customWidth="1"/>
    <col min="6920" max="6920" width="9.140625" style="5"/>
    <col min="6921" max="6921" width="19.85546875" style="5" customWidth="1"/>
    <col min="6922" max="6922" width="12.5703125" style="5" customWidth="1"/>
    <col min="6923" max="6923" width="17.140625" style="5" customWidth="1"/>
    <col min="6924" max="7168" width="9.140625" style="5"/>
    <col min="7169" max="7169" width="20.5703125" style="5" customWidth="1"/>
    <col min="7170" max="7170" width="8" style="5" customWidth="1"/>
    <col min="7171" max="7171" width="16.85546875" style="5" customWidth="1"/>
    <col min="7172" max="7172" width="11.140625" style="5" customWidth="1"/>
    <col min="7173" max="7173" width="20.5703125" style="5" customWidth="1"/>
    <col min="7174" max="7174" width="8" style="5" customWidth="1"/>
    <col min="7175" max="7175" width="16.85546875" style="5" customWidth="1"/>
    <col min="7176" max="7176" width="9.140625" style="5"/>
    <col min="7177" max="7177" width="19.85546875" style="5" customWidth="1"/>
    <col min="7178" max="7178" width="12.5703125" style="5" customWidth="1"/>
    <col min="7179" max="7179" width="17.140625" style="5" customWidth="1"/>
    <col min="7180" max="7424" width="9.140625" style="5"/>
    <col min="7425" max="7425" width="20.5703125" style="5" customWidth="1"/>
    <col min="7426" max="7426" width="8" style="5" customWidth="1"/>
    <col min="7427" max="7427" width="16.85546875" style="5" customWidth="1"/>
    <col min="7428" max="7428" width="11.140625" style="5" customWidth="1"/>
    <col min="7429" max="7429" width="20.5703125" style="5" customWidth="1"/>
    <col min="7430" max="7430" width="8" style="5" customWidth="1"/>
    <col min="7431" max="7431" width="16.85546875" style="5" customWidth="1"/>
    <col min="7432" max="7432" width="9.140625" style="5"/>
    <col min="7433" max="7433" width="19.85546875" style="5" customWidth="1"/>
    <col min="7434" max="7434" width="12.5703125" style="5" customWidth="1"/>
    <col min="7435" max="7435" width="17.140625" style="5" customWidth="1"/>
    <col min="7436" max="7680" width="9.140625" style="5"/>
    <col min="7681" max="7681" width="20.5703125" style="5" customWidth="1"/>
    <col min="7682" max="7682" width="8" style="5" customWidth="1"/>
    <col min="7683" max="7683" width="16.85546875" style="5" customWidth="1"/>
    <col min="7684" max="7684" width="11.140625" style="5" customWidth="1"/>
    <col min="7685" max="7685" width="20.5703125" style="5" customWidth="1"/>
    <col min="7686" max="7686" width="8" style="5" customWidth="1"/>
    <col min="7687" max="7687" width="16.85546875" style="5" customWidth="1"/>
    <col min="7688" max="7688" width="9.140625" style="5"/>
    <col min="7689" max="7689" width="19.85546875" style="5" customWidth="1"/>
    <col min="7690" max="7690" width="12.5703125" style="5" customWidth="1"/>
    <col min="7691" max="7691" width="17.140625" style="5" customWidth="1"/>
    <col min="7692" max="7936" width="9.140625" style="5"/>
    <col min="7937" max="7937" width="20.5703125" style="5" customWidth="1"/>
    <col min="7938" max="7938" width="8" style="5" customWidth="1"/>
    <col min="7939" max="7939" width="16.85546875" style="5" customWidth="1"/>
    <col min="7940" max="7940" width="11.140625" style="5" customWidth="1"/>
    <col min="7941" max="7941" width="20.5703125" style="5" customWidth="1"/>
    <col min="7942" max="7942" width="8" style="5" customWidth="1"/>
    <col min="7943" max="7943" width="16.85546875" style="5" customWidth="1"/>
    <col min="7944" max="7944" width="9.140625" style="5"/>
    <col min="7945" max="7945" width="19.85546875" style="5" customWidth="1"/>
    <col min="7946" max="7946" width="12.5703125" style="5" customWidth="1"/>
    <col min="7947" max="7947" width="17.140625" style="5" customWidth="1"/>
    <col min="7948" max="8192" width="9.140625" style="5"/>
    <col min="8193" max="8193" width="20.5703125" style="5" customWidth="1"/>
    <col min="8194" max="8194" width="8" style="5" customWidth="1"/>
    <col min="8195" max="8195" width="16.85546875" style="5" customWidth="1"/>
    <col min="8196" max="8196" width="11.140625" style="5" customWidth="1"/>
    <col min="8197" max="8197" width="20.5703125" style="5" customWidth="1"/>
    <col min="8198" max="8198" width="8" style="5" customWidth="1"/>
    <col min="8199" max="8199" width="16.85546875" style="5" customWidth="1"/>
    <col min="8200" max="8200" width="9.140625" style="5"/>
    <col min="8201" max="8201" width="19.85546875" style="5" customWidth="1"/>
    <col min="8202" max="8202" width="12.5703125" style="5" customWidth="1"/>
    <col min="8203" max="8203" width="17.140625" style="5" customWidth="1"/>
    <col min="8204" max="8448" width="9.140625" style="5"/>
    <col min="8449" max="8449" width="20.5703125" style="5" customWidth="1"/>
    <col min="8450" max="8450" width="8" style="5" customWidth="1"/>
    <col min="8451" max="8451" width="16.85546875" style="5" customWidth="1"/>
    <col min="8452" max="8452" width="11.140625" style="5" customWidth="1"/>
    <col min="8453" max="8453" width="20.5703125" style="5" customWidth="1"/>
    <col min="8454" max="8454" width="8" style="5" customWidth="1"/>
    <col min="8455" max="8455" width="16.85546875" style="5" customWidth="1"/>
    <col min="8456" max="8456" width="9.140625" style="5"/>
    <col min="8457" max="8457" width="19.85546875" style="5" customWidth="1"/>
    <col min="8458" max="8458" width="12.5703125" style="5" customWidth="1"/>
    <col min="8459" max="8459" width="17.140625" style="5" customWidth="1"/>
    <col min="8460" max="8704" width="9.140625" style="5"/>
    <col min="8705" max="8705" width="20.5703125" style="5" customWidth="1"/>
    <col min="8706" max="8706" width="8" style="5" customWidth="1"/>
    <col min="8707" max="8707" width="16.85546875" style="5" customWidth="1"/>
    <col min="8708" max="8708" width="11.140625" style="5" customWidth="1"/>
    <col min="8709" max="8709" width="20.5703125" style="5" customWidth="1"/>
    <col min="8710" max="8710" width="8" style="5" customWidth="1"/>
    <col min="8711" max="8711" width="16.85546875" style="5" customWidth="1"/>
    <col min="8712" max="8712" width="9.140625" style="5"/>
    <col min="8713" max="8713" width="19.85546875" style="5" customWidth="1"/>
    <col min="8714" max="8714" width="12.5703125" style="5" customWidth="1"/>
    <col min="8715" max="8715" width="17.140625" style="5" customWidth="1"/>
    <col min="8716" max="8960" width="9.140625" style="5"/>
    <col min="8961" max="8961" width="20.5703125" style="5" customWidth="1"/>
    <col min="8962" max="8962" width="8" style="5" customWidth="1"/>
    <col min="8963" max="8963" width="16.85546875" style="5" customWidth="1"/>
    <col min="8964" max="8964" width="11.140625" style="5" customWidth="1"/>
    <col min="8965" max="8965" width="20.5703125" style="5" customWidth="1"/>
    <col min="8966" max="8966" width="8" style="5" customWidth="1"/>
    <col min="8967" max="8967" width="16.85546875" style="5" customWidth="1"/>
    <col min="8968" max="8968" width="9.140625" style="5"/>
    <col min="8969" max="8969" width="19.85546875" style="5" customWidth="1"/>
    <col min="8970" max="8970" width="12.5703125" style="5" customWidth="1"/>
    <col min="8971" max="8971" width="17.140625" style="5" customWidth="1"/>
    <col min="8972" max="9216" width="9.140625" style="5"/>
    <col min="9217" max="9217" width="20.5703125" style="5" customWidth="1"/>
    <col min="9218" max="9218" width="8" style="5" customWidth="1"/>
    <col min="9219" max="9219" width="16.85546875" style="5" customWidth="1"/>
    <col min="9220" max="9220" width="11.140625" style="5" customWidth="1"/>
    <col min="9221" max="9221" width="20.5703125" style="5" customWidth="1"/>
    <col min="9222" max="9222" width="8" style="5" customWidth="1"/>
    <col min="9223" max="9223" width="16.85546875" style="5" customWidth="1"/>
    <col min="9224" max="9224" width="9.140625" style="5"/>
    <col min="9225" max="9225" width="19.85546875" style="5" customWidth="1"/>
    <col min="9226" max="9226" width="12.5703125" style="5" customWidth="1"/>
    <col min="9227" max="9227" width="17.140625" style="5" customWidth="1"/>
    <col min="9228" max="9472" width="9.140625" style="5"/>
    <col min="9473" max="9473" width="20.5703125" style="5" customWidth="1"/>
    <col min="9474" max="9474" width="8" style="5" customWidth="1"/>
    <col min="9475" max="9475" width="16.85546875" style="5" customWidth="1"/>
    <col min="9476" max="9476" width="11.140625" style="5" customWidth="1"/>
    <col min="9477" max="9477" width="20.5703125" style="5" customWidth="1"/>
    <col min="9478" max="9478" width="8" style="5" customWidth="1"/>
    <col min="9479" max="9479" width="16.85546875" style="5" customWidth="1"/>
    <col min="9480" max="9480" width="9.140625" style="5"/>
    <col min="9481" max="9481" width="19.85546875" style="5" customWidth="1"/>
    <col min="9482" max="9482" width="12.5703125" style="5" customWidth="1"/>
    <col min="9483" max="9483" width="17.140625" style="5" customWidth="1"/>
    <col min="9484" max="9728" width="9.140625" style="5"/>
    <col min="9729" max="9729" width="20.5703125" style="5" customWidth="1"/>
    <col min="9730" max="9730" width="8" style="5" customWidth="1"/>
    <col min="9731" max="9731" width="16.85546875" style="5" customWidth="1"/>
    <col min="9732" max="9732" width="11.140625" style="5" customWidth="1"/>
    <col min="9733" max="9733" width="20.5703125" style="5" customWidth="1"/>
    <col min="9734" max="9734" width="8" style="5" customWidth="1"/>
    <col min="9735" max="9735" width="16.85546875" style="5" customWidth="1"/>
    <col min="9736" max="9736" width="9.140625" style="5"/>
    <col min="9737" max="9737" width="19.85546875" style="5" customWidth="1"/>
    <col min="9738" max="9738" width="12.5703125" style="5" customWidth="1"/>
    <col min="9739" max="9739" width="17.140625" style="5" customWidth="1"/>
    <col min="9740" max="9984" width="9.140625" style="5"/>
    <col min="9985" max="9985" width="20.5703125" style="5" customWidth="1"/>
    <col min="9986" max="9986" width="8" style="5" customWidth="1"/>
    <col min="9987" max="9987" width="16.85546875" style="5" customWidth="1"/>
    <col min="9988" max="9988" width="11.140625" style="5" customWidth="1"/>
    <col min="9989" max="9989" width="20.5703125" style="5" customWidth="1"/>
    <col min="9990" max="9990" width="8" style="5" customWidth="1"/>
    <col min="9991" max="9991" width="16.85546875" style="5" customWidth="1"/>
    <col min="9992" max="9992" width="9.140625" style="5"/>
    <col min="9993" max="9993" width="19.85546875" style="5" customWidth="1"/>
    <col min="9994" max="9994" width="12.5703125" style="5" customWidth="1"/>
    <col min="9995" max="9995" width="17.140625" style="5" customWidth="1"/>
    <col min="9996" max="10240" width="9.140625" style="5"/>
    <col min="10241" max="10241" width="20.5703125" style="5" customWidth="1"/>
    <col min="10242" max="10242" width="8" style="5" customWidth="1"/>
    <col min="10243" max="10243" width="16.85546875" style="5" customWidth="1"/>
    <col min="10244" max="10244" width="11.140625" style="5" customWidth="1"/>
    <col min="10245" max="10245" width="20.5703125" style="5" customWidth="1"/>
    <col min="10246" max="10246" width="8" style="5" customWidth="1"/>
    <col min="10247" max="10247" width="16.85546875" style="5" customWidth="1"/>
    <col min="10248" max="10248" width="9.140625" style="5"/>
    <col min="10249" max="10249" width="19.85546875" style="5" customWidth="1"/>
    <col min="10250" max="10250" width="12.5703125" style="5" customWidth="1"/>
    <col min="10251" max="10251" width="17.140625" style="5" customWidth="1"/>
    <col min="10252" max="10496" width="9.140625" style="5"/>
    <col min="10497" max="10497" width="20.5703125" style="5" customWidth="1"/>
    <col min="10498" max="10498" width="8" style="5" customWidth="1"/>
    <col min="10499" max="10499" width="16.85546875" style="5" customWidth="1"/>
    <col min="10500" max="10500" width="11.140625" style="5" customWidth="1"/>
    <col min="10501" max="10501" width="20.5703125" style="5" customWidth="1"/>
    <col min="10502" max="10502" width="8" style="5" customWidth="1"/>
    <col min="10503" max="10503" width="16.85546875" style="5" customWidth="1"/>
    <col min="10504" max="10504" width="9.140625" style="5"/>
    <col min="10505" max="10505" width="19.85546875" style="5" customWidth="1"/>
    <col min="10506" max="10506" width="12.5703125" style="5" customWidth="1"/>
    <col min="10507" max="10507" width="17.140625" style="5" customWidth="1"/>
    <col min="10508" max="10752" width="9.140625" style="5"/>
    <col min="10753" max="10753" width="20.5703125" style="5" customWidth="1"/>
    <col min="10754" max="10754" width="8" style="5" customWidth="1"/>
    <col min="10755" max="10755" width="16.85546875" style="5" customWidth="1"/>
    <col min="10756" max="10756" width="11.140625" style="5" customWidth="1"/>
    <col min="10757" max="10757" width="20.5703125" style="5" customWidth="1"/>
    <col min="10758" max="10758" width="8" style="5" customWidth="1"/>
    <col min="10759" max="10759" width="16.85546875" style="5" customWidth="1"/>
    <col min="10760" max="10760" width="9.140625" style="5"/>
    <col min="10761" max="10761" width="19.85546875" style="5" customWidth="1"/>
    <col min="10762" max="10762" width="12.5703125" style="5" customWidth="1"/>
    <col min="10763" max="10763" width="17.140625" style="5" customWidth="1"/>
    <col min="10764" max="11008" width="9.140625" style="5"/>
    <col min="11009" max="11009" width="20.5703125" style="5" customWidth="1"/>
    <col min="11010" max="11010" width="8" style="5" customWidth="1"/>
    <col min="11011" max="11011" width="16.85546875" style="5" customWidth="1"/>
    <col min="11012" max="11012" width="11.140625" style="5" customWidth="1"/>
    <col min="11013" max="11013" width="20.5703125" style="5" customWidth="1"/>
    <col min="11014" max="11014" width="8" style="5" customWidth="1"/>
    <col min="11015" max="11015" width="16.85546875" style="5" customWidth="1"/>
    <col min="11016" max="11016" width="9.140625" style="5"/>
    <col min="11017" max="11017" width="19.85546875" style="5" customWidth="1"/>
    <col min="11018" max="11018" width="12.5703125" style="5" customWidth="1"/>
    <col min="11019" max="11019" width="17.140625" style="5" customWidth="1"/>
    <col min="11020" max="11264" width="9.140625" style="5"/>
    <col min="11265" max="11265" width="20.5703125" style="5" customWidth="1"/>
    <col min="11266" max="11266" width="8" style="5" customWidth="1"/>
    <col min="11267" max="11267" width="16.85546875" style="5" customWidth="1"/>
    <col min="11268" max="11268" width="11.140625" style="5" customWidth="1"/>
    <col min="11269" max="11269" width="20.5703125" style="5" customWidth="1"/>
    <col min="11270" max="11270" width="8" style="5" customWidth="1"/>
    <col min="11271" max="11271" width="16.85546875" style="5" customWidth="1"/>
    <col min="11272" max="11272" width="9.140625" style="5"/>
    <col min="11273" max="11273" width="19.85546875" style="5" customWidth="1"/>
    <col min="11274" max="11274" width="12.5703125" style="5" customWidth="1"/>
    <col min="11275" max="11275" width="17.140625" style="5" customWidth="1"/>
    <col min="11276" max="11520" width="9.140625" style="5"/>
    <col min="11521" max="11521" width="20.5703125" style="5" customWidth="1"/>
    <col min="11522" max="11522" width="8" style="5" customWidth="1"/>
    <col min="11523" max="11523" width="16.85546875" style="5" customWidth="1"/>
    <col min="11524" max="11524" width="11.140625" style="5" customWidth="1"/>
    <col min="11525" max="11525" width="20.5703125" style="5" customWidth="1"/>
    <col min="11526" max="11526" width="8" style="5" customWidth="1"/>
    <col min="11527" max="11527" width="16.85546875" style="5" customWidth="1"/>
    <col min="11528" max="11528" width="9.140625" style="5"/>
    <col min="11529" max="11529" width="19.85546875" style="5" customWidth="1"/>
    <col min="11530" max="11530" width="12.5703125" style="5" customWidth="1"/>
    <col min="11531" max="11531" width="17.140625" style="5" customWidth="1"/>
    <col min="11532" max="11776" width="9.140625" style="5"/>
    <col min="11777" max="11777" width="20.5703125" style="5" customWidth="1"/>
    <col min="11778" max="11778" width="8" style="5" customWidth="1"/>
    <col min="11779" max="11779" width="16.85546875" style="5" customWidth="1"/>
    <col min="11780" max="11780" width="11.140625" style="5" customWidth="1"/>
    <col min="11781" max="11781" width="20.5703125" style="5" customWidth="1"/>
    <col min="11782" max="11782" width="8" style="5" customWidth="1"/>
    <col min="11783" max="11783" width="16.85546875" style="5" customWidth="1"/>
    <col min="11784" max="11784" width="9.140625" style="5"/>
    <col min="11785" max="11785" width="19.85546875" style="5" customWidth="1"/>
    <col min="11786" max="11786" width="12.5703125" style="5" customWidth="1"/>
    <col min="11787" max="11787" width="17.140625" style="5" customWidth="1"/>
    <col min="11788" max="12032" width="9.140625" style="5"/>
    <col min="12033" max="12033" width="20.5703125" style="5" customWidth="1"/>
    <col min="12034" max="12034" width="8" style="5" customWidth="1"/>
    <col min="12035" max="12035" width="16.85546875" style="5" customWidth="1"/>
    <col min="12036" max="12036" width="11.140625" style="5" customWidth="1"/>
    <col min="12037" max="12037" width="20.5703125" style="5" customWidth="1"/>
    <col min="12038" max="12038" width="8" style="5" customWidth="1"/>
    <col min="12039" max="12039" width="16.85546875" style="5" customWidth="1"/>
    <col min="12040" max="12040" width="9.140625" style="5"/>
    <col min="12041" max="12041" width="19.85546875" style="5" customWidth="1"/>
    <col min="12042" max="12042" width="12.5703125" style="5" customWidth="1"/>
    <col min="12043" max="12043" width="17.140625" style="5" customWidth="1"/>
    <col min="12044" max="12288" width="9.140625" style="5"/>
    <col min="12289" max="12289" width="20.5703125" style="5" customWidth="1"/>
    <col min="12290" max="12290" width="8" style="5" customWidth="1"/>
    <col min="12291" max="12291" width="16.85546875" style="5" customWidth="1"/>
    <col min="12292" max="12292" width="11.140625" style="5" customWidth="1"/>
    <col min="12293" max="12293" width="20.5703125" style="5" customWidth="1"/>
    <col min="12294" max="12294" width="8" style="5" customWidth="1"/>
    <col min="12295" max="12295" width="16.85546875" style="5" customWidth="1"/>
    <col min="12296" max="12296" width="9.140625" style="5"/>
    <col min="12297" max="12297" width="19.85546875" style="5" customWidth="1"/>
    <col min="12298" max="12298" width="12.5703125" style="5" customWidth="1"/>
    <col min="12299" max="12299" width="17.140625" style="5" customWidth="1"/>
    <col min="12300" max="12544" width="9.140625" style="5"/>
    <col min="12545" max="12545" width="20.5703125" style="5" customWidth="1"/>
    <col min="12546" max="12546" width="8" style="5" customWidth="1"/>
    <col min="12547" max="12547" width="16.85546875" style="5" customWidth="1"/>
    <col min="12548" max="12548" width="11.140625" style="5" customWidth="1"/>
    <col min="12549" max="12549" width="20.5703125" style="5" customWidth="1"/>
    <col min="12550" max="12550" width="8" style="5" customWidth="1"/>
    <col min="12551" max="12551" width="16.85546875" style="5" customWidth="1"/>
    <col min="12552" max="12552" width="9.140625" style="5"/>
    <col min="12553" max="12553" width="19.85546875" style="5" customWidth="1"/>
    <col min="12554" max="12554" width="12.5703125" style="5" customWidth="1"/>
    <col min="12555" max="12555" width="17.140625" style="5" customWidth="1"/>
    <col min="12556" max="12800" width="9.140625" style="5"/>
    <col min="12801" max="12801" width="20.5703125" style="5" customWidth="1"/>
    <col min="12802" max="12802" width="8" style="5" customWidth="1"/>
    <col min="12803" max="12803" width="16.85546875" style="5" customWidth="1"/>
    <col min="12804" max="12804" width="11.140625" style="5" customWidth="1"/>
    <col min="12805" max="12805" width="20.5703125" style="5" customWidth="1"/>
    <col min="12806" max="12806" width="8" style="5" customWidth="1"/>
    <col min="12807" max="12807" width="16.85546875" style="5" customWidth="1"/>
    <col min="12808" max="12808" width="9.140625" style="5"/>
    <col min="12809" max="12809" width="19.85546875" style="5" customWidth="1"/>
    <col min="12810" max="12810" width="12.5703125" style="5" customWidth="1"/>
    <col min="12811" max="12811" width="17.140625" style="5" customWidth="1"/>
    <col min="12812" max="13056" width="9.140625" style="5"/>
    <col min="13057" max="13057" width="20.5703125" style="5" customWidth="1"/>
    <col min="13058" max="13058" width="8" style="5" customWidth="1"/>
    <col min="13059" max="13059" width="16.85546875" style="5" customWidth="1"/>
    <col min="13060" max="13060" width="11.140625" style="5" customWidth="1"/>
    <col min="13061" max="13061" width="20.5703125" style="5" customWidth="1"/>
    <col min="13062" max="13062" width="8" style="5" customWidth="1"/>
    <col min="13063" max="13063" width="16.85546875" style="5" customWidth="1"/>
    <col min="13064" max="13064" width="9.140625" style="5"/>
    <col min="13065" max="13065" width="19.85546875" style="5" customWidth="1"/>
    <col min="13066" max="13066" width="12.5703125" style="5" customWidth="1"/>
    <col min="13067" max="13067" width="17.140625" style="5" customWidth="1"/>
    <col min="13068" max="13312" width="9.140625" style="5"/>
    <col min="13313" max="13313" width="20.5703125" style="5" customWidth="1"/>
    <col min="13314" max="13314" width="8" style="5" customWidth="1"/>
    <col min="13315" max="13315" width="16.85546875" style="5" customWidth="1"/>
    <col min="13316" max="13316" width="11.140625" style="5" customWidth="1"/>
    <col min="13317" max="13317" width="20.5703125" style="5" customWidth="1"/>
    <col min="13318" max="13318" width="8" style="5" customWidth="1"/>
    <col min="13319" max="13319" width="16.85546875" style="5" customWidth="1"/>
    <col min="13320" max="13320" width="9.140625" style="5"/>
    <col min="13321" max="13321" width="19.85546875" style="5" customWidth="1"/>
    <col min="13322" max="13322" width="12.5703125" style="5" customWidth="1"/>
    <col min="13323" max="13323" width="17.140625" style="5" customWidth="1"/>
    <col min="13324" max="13568" width="9.140625" style="5"/>
    <col min="13569" max="13569" width="20.5703125" style="5" customWidth="1"/>
    <col min="13570" max="13570" width="8" style="5" customWidth="1"/>
    <col min="13571" max="13571" width="16.85546875" style="5" customWidth="1"/>
    <col min="13572" max="13572" width="11.140625" style="5" customWidth="1"/>
    <col min="13573" max="13573" width="20.5703125" style="5" customWidth="1"/>
    <col min="13574" max="13574" width="8" style="5" customWidth="1"/>
    <col min="13575" max="13575" width="16.85546875" style="5" customWidth="1"/>
    <col min="13576" max="13576" width="9.140625" style="5"/>
    <col min="13577" max="13577" width="19.85546875" style="5" customWidth="1"/>
    <col min="13578" max="13578" width="12.5703125" style="5" customWidth="1"/>
    <col min="13579" max="13579" width="17.140625" style="5" customWidth="1"/>
    <col min="13580" max="13824" width="9.140625" style="5"/>
    <col min="13825" max="13825" width="20.5703125" style="5" customWidth="1"/>
    <col min="13826" max="13826" width="8" style="5" customWidth="1"/>
    <col min="13827" max="13827" width="16.85546875" style="5" customWidth="1"/>
    <col min="13828" max="13828" width="11.140625" style="5" customWidth="1"/>
    <col min="13829" max="13829" width="20.5703125" style="5" customWidth="1"/>
    <col min="13830" max="13830" width="8" style="5" customWidth="1"/>
    <col min="13831" max="13831" width="16.85546875" style="5" customWidth="1"/>
    <col min="13832" max="13832" width="9.140625" style="5"/>
    <col min="13833" max="13833" width="19.85546875" style="5" customWidth="1"/>
    <col min="13834" max="13834" width="12.5703125" style="5" customWidth="1"/>
    <col min="13835" max="13835" width="17.140625" style="5" customWidth="1"/>
    <col min="13836" max="14080" width="9.140625" style="5"/>
    <col min="14081" max="14081" width="20.5703125" style="5" customWidth="1"/>
    <col min="14082" max="14082" width="8" style="5" customWidth="1"/>
    <col min="14083" max="14083" width="16.85546875" style="5" customWidth="1"/>
    <col min="14084" max="14084" width="11.140625" style="5" customWidth="1"/>
    <col min="14085" max="14085" width="20.5703125" style="5" customWidth="1"/>
    <col min="14086" max="14086" width="8" style="5" customWidth="1"/>
    <col min="14087" max="14087" width="16.85546875" style="5" customWidth="1"/>
    <col min="14088" max="14088" width="9.140625" style="5"/>
    <col min="14089" max="14089" width="19.85546875" style="5" customWidth="1"/>
    <col min="14090" max="14090" width="12.5703125" style="5" customWidth="1"/>
    <col min="14091" max="14091" width="17.140625" style="5" customWidth="1"/>
    <col min="14092" max="14336" width="9.140625" style="5"/>
    <col min="14337" max="14337" width="20.5703125" style="5" customWidth="1"/>
    <col min="14338" max="14338" width="8" style="5" customWidth="1"/>
    <col min="14339" max="14339" width="16.85546875" style="5" customWidth="1"/>
    <col min="14340" max="14340" width="11.140625" style="5" customWidth="1"/>
    <col min="14341" max="14341" width="20.5703125" style="5" customWidth="1"/>
    <col min="14342" max="14342" width="8" style="5" customWidth="1"/>
    <col min="14343" max="14343" width="16.85546875" style="5" customWidth="1"/>
    <col min="14344" max="14344" width="9.140625" style="5"/>
    <col min="14345" max="14345" width="19.85546875" style="5" customWidth="1"/>
    <col min="14346" max="14346" width="12.5703125" style="5" customWidth="1"/>
    <col min="14347" max="14347" width="17.140625" style="5" customWidth="1"/>
    <col min="14348" max="14592" width="9.140625" style="5"/>
    <col min="14593" max="14593" width="20.5703125" style="5" customWidth="1"/>
    <col min="14594" max="14594" width="8" style="5" customWidth="1"/>
    <col min="14595" max="14595" width="16.85546875" style="5" customWidth="1"/>
    <col min="14596" max="14596" width="11.140625" style="5" customWidth="1"/>
    <col min="14597" max="14597" width="20.5703125" style="5" customWidth="1"/>
    <col min="14598" max="14598" width="8" style="5" customWidth="1"/>
    <col min="14599" max="14599" width="16.85546875" style="5" customWidth="1"/>
    <col min="14600" max="14600" width="9.140625" style="5"/>
    <col min="14601" max="14601" width="19.85546875" style="5" customWidth="1"/>
    <col min="14602" max="14602" width="12.5703125" style="5" customWidth="1"/>
    <col min="14603" max="14603" width="17.140625" style="5" customWidth="1"/>
    <col min="14604" max="14848" width="9.140625" style="5"/>
    <col min="14849" max="14849" width="20.5703125" style="5" customWidth="1"/>
    <col min="14850" max="14850" width="8" style="5" customWidth="1"/>
    <col min="14851" max="14851" width="16.85546875" style="5" customWidth="1"/>
    <col min="14852" max="14852" width="11.140625" style="5" customWidth="1"/>
    <col min="14853" max="14853" width="20.5703125" style="5" customWidth="1"/>
    <col min="14854" max="14854" width="8" style="5" customWidth="1"/>
    <col min="14855" max="14855" width="16.85546875" style="5" customWidth="1"/>
    <col min="14856" max="14856" width="9.140625" style="5"/>
    <col min="14857" max="14857" width="19.85546875" style="5" customWidth="1"/>
    <col min="14858" max="14858" width="12.5703125" style="5" customWidth="1"/>
    <col min="14859" max="14859" width="17.140625" style="5" customWidth="1"/>
    <col min="14860" max="15104" width="9.140625" style="5"/>
    <col min="15105" max="15105" width="20.5703125" style="5" customWidth="1"/>
    <col min="15106" max="15106" width="8" style="5" customWidth="1"/>
    <col min="15107" max="15107" width="16.85546875" style="5" customWidth="1"/>
    <col min="15108" max="15108" width="11.140625" style="5" customWidth="1"/>
    <col min="15109" max="15109" width="20.5703125" style="5" customWidth="1"/>
    <col min="15110" max="15110" width="8" style="5" customWidth="1"/>
    <col min="15111" max="15111" width="16.85546875" style="5" customWidth="1"/>
    <col min="15112" max="15112" width="9.140625" style="5"/>
    <col min="15113" max="15113" width="19.85546875" style="5" customWidth="1"/>
    <col min="15114" max="15114" width="12.5703125" style="5" customWidth="1"/>
    <col min="15115" max="15115" width="17.140625" style="5" customWidth="1"/>
    <col min="15116" max="15360" width="9.140625" style="5"/>
    <col min="15361" max="15361" width="20.5703125" style="5" customWidth="1"/>
    <col min="15362" max="15362" width="8" style="5" customWidth="1"/>
    <col min="15363" max="15363" width="16.85546875" style="5" customWidth="1"/>
    <col min="15364" max="15364" width="11.140625" style="5" customWidth="1"/>
    <col min="15365" max="15365" width="20.5703125" style="5" customWidth="1"/>
    <col min="15366" max="15366" width="8" style="5" customWidth="1"/>
    <col min="15367" max="15367" width="16.85546875" style="5" customWidth="1"/>
    <col min="15368" max="15368" width="9.140625" style="5"/>
    <col min="15369" max="15369" width="19.85546875" style="5" customWidth="1"/>
    <col min="15370" max="15370" width="12.5703125" style="5" customWidth="1"/>
    <col min="15371" max="15371" width="17.140625" style="5" customWidth="1"/>
    <col min="15372" max="15616" width="9.140625" style="5"/>
    <col min="15617" max="15617" width="20.5703125" style="5" customWidth="1"/>
    <col min="15618" max="15618" width="8" style="5" customWidth="1"/>
    <col min="15619" max="15619" width="16.85546875" style="5" customWidth="1"/>
    <col min="15620" max="15620" width="11.140625" style="5" customWidth="1"/>
    <col min="15621" max="15621" width="20.5703125" style="5" customWidth="1"/>
    <col min="15622" max="15622" width="8" style="5" customWidth="1"/>
    <col min="15623" max="15623" width="16.85546875" style="5" customWidth="1"/>
    <col min="15624" max="15624" width="9.140625" style="5"/>
    <col min="15625" max="15625" width="19.85546875" style="5" customWidth="1"/>
    <col min="15626" max="15626" width="12.5703125" style="5" customWidth="1"/>
    <col min="15627" max="15627" width="17.140625" style="5" customWidth="1"/>
    <col min="15628" max="15872" width="9.140625" style="5"/>
    <col min="15873" max="15873" width="20.5703125" style="5" customWidth="1"/>
    <col min="15874" max="15874" width="8" style="5" customWidth="1"/>
    <col min="15875" max="15875" width="16.85546875" style="5" customWidth="1"/>
    <col min="15876" max="15876" width="11.140625" style="5" customWidth="1"/>
    <col min="15877" max="15877" width="20.5703125" style="5" customWidth="1"/>
    <col min="15878" max="15878" width="8" style="5" customWidth="1"/>
    <col min="15879" max="15879" width="16.85546875" style="5" customWidth="1"/>
    <col min="15880" max="15880" width="9.140625" style="5"/>
    <col min="15881" max="15881" width="19.85546875" style="5" customWidth="1"/>
    <col min="15882" max="15882" width="12.5703125" style="5" customWidth="1"/>
    <col min="15883" max="15883" width="17.140625" style="5" customWidth="1"/>
    <col min="15884" max="16128" width="9.140625" style="5"/>
    <col min="16129" max="16129" width="20.5703125" style="5" customWidth="1"/>
    <col min="16130" max="16130" width="8" style="5" customWidth="1"/>
    <col min="16131" max="16131" width="16.85546875" style="5" customWidth="1"/>
    <col min="16132" max="16132" width="11.140625" style="5" customWidth="1"/>
    <col min="16133" max="16133" width="20.5703125" style="5" customWidth="1"/>
    <col min="16134" max="16134" width="8" style="5" customWidth="1"/>
    <col min="16135" max="16135" width="16.85546875" style="5" customWidth="1"/>
    <col min="16136" max="16136" width="9.140625" style="5"/>
    <col min="16137" max="16137" width="19.85546875" style="5" customWidth="1"/>
    <col min="16138" max="16138" width="12.5703125" style="5" customWidth="1"/>
    <col min="16139" max="16139" width="17.140625" style="5" customWidth="1"/>
    <col min="16140" max="16384" width="9.140625" style="5"/>
  </cols>
  <sheetData>
    <row r="1" spans="1:4" ht="30" hidden="1" customHeight="1" x14ac:dyDescent="0.15">
      <c r="A1" s="2" t="s">
        <v>113</v>
      </c>
      <c r="B1" s="3"/>
      <c r="C1" s="3"/>
      <c r="D1" s="4"/>
    </row>
    <row r="2" spans="1:4" ht="20.100000000000001" hidden="1" customHeight="1" x14ac:dyDescent="0.15">
      <c r="A2" s="6" t="s">
        <v>107</v>
      </c>
      <c r="B2" s="6" t="s">
        <v>106</v>
      </c>
      <c r="C2" s="6" t="s">
        <v>105</v>
      </c>
      <c r="D2" s="7"/>
    </row>
    <row r="3" spans="1:4" ht="20.100000000000001" hidden="1" customHeight="1" x14ac:dyDescent="0.15">
      <c r="A3" s="8">
        <v>1</v>
      </c>
      <c r="B3" s="9">
        <v>1E-3</v>
      </c>
      <c r="C3" s="8">
        <v>0</v>
      </c>
      <c r="D3" s="10"/>
    </row>
    <row r="4" spans="1:4" ht="20.100000000000001" hidden="1" customHeight="1" x14ac:dyDescent="0.15">
      <c r="A4" s="8">
        <v>60000001</v>
      </c>
      <c r="B4" s="9">
        <v>1.5E-3</v>
      </c>
      <c r="C4" s="8">
        <v>30000</v>
      </c>
      <c r="D4" s="10"/>
    </row>
    <row r="5" spans="1:4" ht="20.100000000000001" hidden="1" customHeight="1" x14ac:dyDescent="0.15">
      <c r="A5" s="8">
        <v>150000001</v>
      </c>
      <c r="B5" s="9">
        <v>2.5000000000000001E-3</v>
      </c>
      <c r="C5" s="8">
        <v>180000</v>
      </c>
      <c r="D5" s="11"/>
    </row>
    <row r="6" spans="1:4" ht="20.100000000000001" hidden="1" customHeight="1" x14ac:dyDescent="0.15">
      <c r="A6" s="8">
        <v>300000001</v>
      </c>
      <c r="B6" s="9">
        <v>4.0000000000000001E-3</v>
      </c>
      <c r="C6" s="8">
        <v>630000</v>
      </c>
      <c r="D6" s="11"/>
    </row>
    <row r="7" spans="1:4" hidden="1" x14ac:dyDescent="0.15">
      <c r="A7" s="3"/>
      <c r="B7" s="3"/>
      <c r="C7" s="3"/>
      <c r="D7" s="4"/>
    </row>
    <row r="8" spans="1:4" ht="30" hidden="1" customHeight="1" thickBot="1" x14ac:dyDescent="0.2">
      <c r="A8" s="2" t="s">
        <v>112</v>
      </c>
      <c r="B8" s="3"/>
      <c r="C8" s="3"/>
      <c r="D8" s="4"/>
    </row>
    <row r="9" spans="1:4" ht="20.100000000000001" hidden="1" customHeight="1" x14ac:dyDescent="0.15">
      <c r="A9" s="6" t="s">
        <v>107</v>
      </c>
      <c r="B9" s="12" t="s">
        <v>106</v>
      </c>
      <c r="C9" s="13" t="s">
        <v>105</v>
      </c>
      <c r="D9" s="14"/>
    </row>
    <row r="10" spans="1:4" ht="20.100000000000001" hidden="1" customHeight="1" x14ac:dyDescent="0.15">
      <c r="A10" s="15">
        <v>1</v>
      </c>
      <c r="B10" s="16">
        <v>5.0000000000000001E-3</v>
      </c>
      <c r="C10" s="17">
        <v>0</v>
      </c>
      <c r="D10" s="10"/>
    </row>
    <row r="11" spans="1:4" ht="20.100000000000001" hidden="1" customHeight="1" x14ac:dyDescent="0.15">
      <c r="A11" s="15">
        <v>600000001</v>
      </c>
      <c r="B11" s="16">
        <v>7.4999999999999997E-3</v>
      </c>
      <c r="C11" s="17">
        <v>1500000</v>
      </c>
      <c r="D11" s="10"/>
    </row>
    <row r="12" spans="1:4" ht="20.100000000000001" hidden="1" customHeight="1" x14ac:dyDescent="0.15">
      <c r="A12" s="15">
        <v>1200000001</v>
      </c>
      <c r="B12" s="16">
        <v>0.01</v>
      </c>
      <c r="C12" s="17">
        <v>4500000</v>
      </c>
      <c r="D12" s="10"/>
    </row>
    <row r="13" spans="1:4" ht="20.100000000000001" hidden="1" customHeight="1" x14ac:dyDescent="0.15">
      <c r="A13" s="15">
        <v>5000000001</v>
      </c>
      <c r="B13" s="16">
        <v>1.4999999999999999E-2</v>
      </c>
      <c r="C13" s="17">
        <v>29500000</v>
      </c>
      <c r="D13" s="11"/>
    </row>
    <row r="14" spans="1:4" ht="20.100000000000001" hidden="1" customHeight="1" thickBot="1" x14ac:dyDescent="0.2">
      <c r="A14" s="18">
        <v>9400000001</v>
      </c>
      <c r="B14" s="19">
        <v>0.02</v>
      </c>
      <c r="C14" s="20">
        <v>76500000</v>
      </c>
      <c r="D14" s="11"/>
    </row>
    <row r="15" spans="1:4" hidden="1" x14ac:dyDescent="0.15">
      <c r="A15" s="3"/>
      <c r="B15" s="3"/>
      <c r="C15" s="3"/>
      <c r="D15" s="4"/>
    </row>
    <row r="16" spans="1:4" ht="30" hidden="1" customHeight="1" x14ac:dyDescent="0.15">
      <c r="A16" s="2" t="s">
        <v>111</v>
      </c>
      <c r="B16" s="3"/>
      <c r="C16" s="3"/>
      <c r="D16" s="4"/>
    </row>
    <row r="17" spans="1:4" ht="20.100000000000001" hidden="1" customHeight="1" x14ac:dyDescent="0.15">
      <c r="A17" s="21" t="s">
        <v>107</v>
      </c>
      <c r="B17" s="21" t="s">
        <v>106</v>
      </c>
      <c r="C17" s="21" t="s">
        <v>105</v>
      </c>
      <c r="D17" s="14"/>
    </row>
    <row r="18" spans="1:4" ht="20.100000000000001" hidden="1" customHeight="1" x14ac:dyDescent="0.15">
      <c r="A18" s="22">
        <v>1</v>
      </c>
      <c r="B18" s="23">
        <v>2E-3</v>
      </c>
      <c r="C18" s="22">
        <v>0</v>
      </c>
      <c r="D18" s="10"/>
    </row>
    <row r="19" spans="1:4" ht="20.100000000000001" hidden="1" customHeight="1" x14ac:dyDescent="0.15">
      <c r="A19" s="22">
        <v>50000001</v>
      </c>
      <c r="B19" s="23">
        <v>3.0000000000000001E-3</v>
      </c>
      <c r="C19" s="22">
        <v>50000</v>
      </c>
      <c r="D19" s="11"/>
    </row>
    <row r="20" spans="1:4" ht="20.100000000000001" hidden="1" customHeight="1" x14ac:dyDescent="0.15">
      <c r="A20" s="22">
        <v>100000001</v>
      </c>
      <c r="B20" s="23">
        <v>5.0000000000000001E-3</v>
      </c>
      <c r="C20" s="22">
        <v>250000</v>
      </c>
      <c r="D20" s="11"/>
    </row>
    <row r="21" spans="1:4" hidden="1" x14ac:dyDescent="0.15">
      <c r="A21" s="3"/>
      <c r="B21" s="3"/>
      <c r="C21" s="3"/>
      <c r="D21" s="4"/>
    </row>
    <row r="22" spans="1:4" ht="30" hidden="1" customHeight="1" thickBot="1" x14ac:dyDescent="0.2">
      <c r="A22" s="2" t="s">
        <v>110</v>
      </c>
      <c r="B22" s="3"/>
      <c r="C22" s="3"/>
      <c r="D22" s="4"/>
    </row>
    <row r="23" spans="1:4" ht="20.100000000000001" hidden="1" customHeight="1" x14ac:dyDescent="0.15">
      <c r="A23" s="21" t="s">
        <v>107</v>
      </c>
      <c r="B23" s="24" t="s">
        <v>106</v>
      </c>
      <c r="C23" s="25" t="s">
        <v>105</v>
      </c>
      <c r="D23" s="14"/>
    </row>
    <row r="24" spans="1:4" ht="20.100000000000001" hidden="1" customHeight="1" x14ac:dyDescent="0.15">
      <c r="A24" s="26">
        <v>1</v>
      </c>
      <c r="B24" s="27">
        <v>7.4999999999999997E-3</v>
      </c>
      <c r="C24" s="28">
        <v>0</v>
      </c>
      <c r="D24" s="10"/>
    </row>
    <row r="25" spans="1:4" ht="20.100000000000001" hidden="1" customHeight="1" x14ac:dyDescent="0.15">
      <c r="A25" s="26">
        <v>1500000001</v>
      </c>
      <c r="B25" s="27">
        <v>1.4999999999999999E-2</v>
      </c>
      <c r="C25" s="28">
        <v>11250000</v>
      </c>
      <c r="D25" s="11"/>
    </row>
    <row r="26" spans="1:4" ht="20.100000000000001" hidden="1" customHeight="1" thickBot="1" x14ac:dyDescent="0.2">
      <c r="A26" s="29">
        <v>4500000001</v>
      </c>
      <c r="B26" s="30">
        <v>0.02</v>
      </c>
      <c r="C26" s="31">
        <v>33750000</v>
      </c>
      <c r="D26" s="11"/>
    </row>
    <row r="27" spans="1:4" x14ac:dyDescent="0.15">
      <c r="A27" s="3"/>
      <c r="B27" s="3"/>
      <c r="C27" s="3"/>
      <c r="D27" s="4"/>
    </row>
    <row r="28" spans="1:4" ht="30" customHeight="1" x14ac:dyDescent="0.15">
      <c r="A28" s="2" t="s">
        <v>109</v>
      </c>
      <c r="B28" s="3"/>
      <c r="C28" s="3"/>
      <c r="D28" s="4"/>
    </row>
    <row r="29" spans="1:4" ht="20.100000000000001" customHeight="1" x14ac:dyDescent="0.15">
      <c r="A29" s="32" t="s">
        <v>107</v>
      </c>
      <c r="B29" s="32" t="s">
        <v>106</v>
      </c>
      <c r="C29" s="32" t="s">
        <v>105</v>
      </c>
      <c r="D29" s="14"/>
    </row>
    <row r="30" spans="1:4" ht="20.100000000000001" customHeight="1" x14ac:dyDescent="0.15">
      <c r="A30" s="33">
        <v>1</v>
      </c>
      <c r="B30" s="34">
        <v>2E-3</v>
      </c>
      <c r="C30" s="33">
        <v>0</v>
      </c>
      <c r="D30" s="35">
        <f>A31*B30</f>
        <v>400000.00200000004</v>
      </c>
    </row>
    <row r="31" spans="1:4" ht="20.100000000000001" customHeight="1" x14ac:dyDescent="0.15">
      <c r="A31" s="33">
        <v>200000001</v>
      </c>
      <c r="B31" s="34">
        <v>3.0000000000000001E-3</v>
      </c>
      <c r="C31" s="33">
        <v>200000</v>
      </c>
      <c r="D31" s="11">
        <f>(A32-A31)*B31</f>
        <v>2400000</v>
      </c>
    </row>
    <row r="32" spans="1:4" ht="20.100000000000001" customHeight="1" x14ac:dyDescent="0.15">
      <c r="A32" s="33">
        <v>1000000001</v>
      </c>
      <c r="B32" s="34">
        <v>4.0000000000000001E-3</v>
      </c>
      <c r="C32" s="33">
        <v>1200000</v>
      </c>
      <c r="D32" s="11"/>
    </row>
    <row r="33" spans="1:11" x14ac:dyDescent="0.15">
      <c r="A33" s="3"/>
      <c r="B33" s="3"/>
      <c r="C33" s="3"/>
      <c r="D33" s="4"/>
    </row>
    <row r="34" spans="1:11" ht="30" customHeight="1" thickBot="1" x14ac:dyDescent="0.2">
      <c r="A34" s="2" t="s">
        <v>108</v>
      </c>
      <c r="B34" s="3"/>
      <c r="C34" s="3"/>
      <c r="D34" s="4"/>
    </row>
    <row r="35" spans="1:11" ht="20.100000000000001" customHeight="1" x14ac:dyDescent="0.15">
      <c r="A35" s="32" t="s">
        <v>107</v>
      </c>
      <c r="B35" s="36" t="s">
        <v>106</v>
      </c>
      <c r="C35" s="37" t="s">
        <v>105</v>
      </c>
      <c r="D35" s="14"/>
    </row>
    <row r="36" spans="1:11" ht="20.100000000000001" customHeight="1" x14ac:dyDescent="0.15">
      <c r="A36" s="38">
        <v>1</v>
      </c>
      <c r="B36" s="34">
        <v>5.0000000000000001E-3</v>
      </c>
      <c r="C36" s="39">
        <v>0</v>
      </c>
      <c r="D36" s="10"/>
    </row>
    <row r="37" spans="1:11" ht="20.100000000000001" customHeight="1" x14ac:dyDescent="0.15">
      <c r="A37" s="38">
        <v>20000000001</v>
      </c>
      <c r="B37" s="34">
        <v>6.0000000000000001E-3</v>
      </c>
      <c r="C37" s="39">
        <v>20000000</v>
      </c>
      <c r="D37" s="11"/>
    </row>
    <row r="38" spans="1:11" ht="20.100000000000001" customHeight="1" thickBot="1" x14ac:dyDescent="0.2">
      <c r="A38" s="40">
        <v>40000000001</v>
      </c>
      <c r="B38" s="41">
        <v>7.0000000000000001E-3</v>
      </c>
      <c r="C38" s="42">
        <v>60000000</v>
      </c>
      <c r="D38" s="11"/>
    </row>
    <row r="39" spans="1:11" x14ac:dyDescent="0.15">
      <c r="A39" s="3"/>
      <c r="B39" s="3"/>
      <c r="C39" s="3"/>
      <c r="D39" s="4"/>
      <c r="E39" s="3"/>
      <c r="F39" s="3"/>
      <c r="G39" s="3"/>
      <c r="I39" s="3"/>
      <c r="J39" s="3"/>
      <c r="K39" s="3"/>
    </row>
  </sheetData>
  <phoneticPr fontId="2" type="noConversion"/>
  <pageMargins left="0.26" right="0.28000000000000003" top="0.76" bottom="0.71" header="0.5" footer="0.5"/>
  <pageSetup paperSize="9"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Note</vt:lpstr>
      <vt:lpstr>제세공과금</vt:lpstr>
      <vt:lpstr>재산세(주택분)</vt:lpstr>
      <vt:lpstr>종부세(주택분)</vt:lpstr>
      <vt:lpstr>종부세 서식</vt:lpstr>
      <vt:lpstr>NTS&gt;</vt:lpstr>
      <vt:lpstr>별도합산토지</vt:lpstr>
      <vt:lpstr>세율표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Kyungtaek Lee</dc:creator>
  <cp:lastModifiedBy>Jung, Sang-Jee (KR/Deal Adv2)</cp:lastModifiedBy>
  <dcterms:created xsi:type="dcterms:W3CDTF">2017-12-05T05:30:03Z</dcterms:created>
  <dcterms:modified xsi:type="dcterms:W3CDTF">2021-04-07T06:58:35Z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